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985" yWindow="65416" windowWidth="14445" windowHeight="11640" firstSheet="1" activeTab="10"/>
  </bookViews>
  <sheets>
    <sheet name="Form Green LTCP-EZ p1 " sheetId="1" r:id="rId1"/>
    <sheet name="Form Green LTCP-EZ p2" sheetId="2" r:id="rId2"/>
    <sheet name="Form Green LTCP-EZ p3" sheetId="3" r:id="rId3"/>
    <sheet name="1 - NMC" sheetId="4" r:id="rId4"/>
    <sheet name="2 - MAP" sheetId="5" r:id="rId5"/>
    <sheet name="3 - PP" sheetId="6" r:id="rId6"/>
    <sheet name="AFF" sheetId="7" state="hidden" r:id="rId7"/>
    <sheet name="4 - CSOVOL" sheetId="8" r:id="rId8"/>
    <sheet name="5A - RUNOFF CONTROLS" sheetId="9" r:id="rId9"/>
    <sheet name="5B - NETWORK &amp; WWTP CONTROLS" sheetId="10" r:id="rId10"/>
    <sheet name="6 - FINANCIAL CAPABILITY" sheetId="11" r:id="rId11"/>
    <sheet name="Form LTCP (old)" sheetId="12" state="hidden" r:id="rId12"/>
    <sheet name="Sheet3" sheetId="13" state="hidden" r:id="rId13"/>
    <sheet name="VR (old)" sheetId="14" state="hidden" r:id="rId14"/>
  </sheets>
  <definedNames>
    <definedName name="_xlnm.Print_Area" localSheetId="3">'1 - NMC'!$C$3:$M$28</definedName>
    <definedName name="_xlnm.Print_Area" localSheetId="4">'2 - MAP'!$C$3:$M$26</definedName>
    <definedName name="_xlnm.Print_Area" localSheetId="5">'3 - PP'!$C$3:$M$26</definedName>
    <definedName name="_xlnm.Print_Area" localSheetId="7">'4 - CSOVOL'!$C$3:$K$66</definedName>
    <definedName name="_xlnm.Print_Area" localSheetId="8">'5A - RUNOFF CONTROLS'!$C$3:$K$139</definedName>
    <definedName name="_xlnm.Print_Area" localSheetId="9">'5B - NETWORK &amp; WWTP CONTROLS'!$C$3:$K$48</definedName>
    <definedName name="_xlnm.Print_Area" localSheetId="10">'6 - FINANCIAL CAPABILITY'!$C$3:$L$84</definedName>
    <definedName name="_xlnm.Print_Area" localSheetId="0">'Form Green LTCP-EZ p1 '!$C$3:$L$59</definedName>
    <definedName name="_xlnm.Print_Area" localSheetId="1">'Form Green LTCP-EZ p2'!$C$3:$K$37</definedName>
    <definedName name="_xlnm.Print_Area" localSheetId="2">'Form Green LTCP-EZ p3'!$C$3:$K$19</definedName>
    <definedName name="Z_035DC26B_7DA9_4B51_BEED_5785F1E07C1F_.wvu.PrintArea" localSheetId="3" hidden="1">'1 - NMC'!$C$3:$M$28</definedName>
    <definedName name="Z_035DC26B_7DA9_4B51_BEED_5785F1E07C1F_.wvu.PrintArea" localSheetId="4" hidden="1">'2 - MAP'!$C$3:$M$26</definedName>
    <definedName name="Z_035DC26B_7DA9_4B51_BEED_5785F1E07C1F_.wvu.PrintArea" localSheetId="5" hidden="1">'3 - PP'!$C$3:$M$26</definedName>
    <definedName name="Z_035DC26B_7DA9_4B51_BEED_5785F1E07C1F_.wvu.PrintArea" localSheetId="7" hidden="1">'4 - CSOVOL'!$C$3:$K$66</definedName>
    <definedName name="Z_035DC26B_7DA9_4B51_BEED_5785F1E07C1F_.wvu.PrintArea" localSheetId="8" hidden="1">'5A - RUNOFF CONTROLS'!$C$3:$K$139</definedName>
    <definedName name="Z_035DC26B_7DA9_4B51_BEED_5785F1E07C1F_.wvu.PrintArea" localSheetId="9" hidden="1">'5B - NETWORK &amp; WWTP CONTROLS'!$C$3:$K$48</definedName>
    <definedName name="Z_035DC26B_7DA9_4B51_BEED_5785F1E07C1F_.wvu.PrintArea" localSheetId="10" hidden="1">'6 - FINANCIAL CAPABILITY'!$C$3:$L$84</definedName>
    <definedName name="Z_035DC26B_7DA9_4B51_BEED_5785F1E07C1F_.wvu.PrintArea" localSheetId="0" hidden="1">'Form Green LTCP-EZ p1 '!$C$3:$L$59</definedName>
    <definedName name="Z_035DC26B_7DA9_4B51_BEED_5785F1E07C1F_.wvu.PrintArea" localSheetId="1" hidden="1">'Form Green LTCP-EZ p2'!$C$3:$K$37</definedName>
    <definedName name="Z_035DC26B_7DA9_4B51_BEED_5785F1E07C1F_.wvu.PrintArea" localSheetId="2" hidden="1">'Form Green LTCP-EZ p3'!$C$3:$K$19</definedName>
    <definedName name="Z_035DC26B_7DA9_4B51_BEED_5785F1E07C1F_.wvu.Rows" localSheetId="3" hidden="1">'1 - NMC'!$27:$27</definedName>
    <definedName name="Z_11AE67D5_5DE4_4961_82EB_2DDBEAAABD45_.wvu.PrintArea" localSheetId="3" hidden="1">'1 - NMC'!$C$3:$M$28</definedName>
    <definedName name="Z_11AE67D5_5DE4_4961_82EB_2DDBEAAABD45_.wvu.PrintArea" localSheetId="4" hidden="1">'2 - MAP'!$C$3:$M$26</definedName>
    <definedName name="Z_11AE67D5_5DE4_4961_82EB_2DDBEAAABD45_.wvu.PrintArea" localSheetId="5" hidden="1">'3 - PP'!$C$3:$M$26</definedName>
    <definedName name="Z_11AE67D5_5DE4_4961_82EB_2DDBEAAABD45_.wvu.PrintArea" localSheetId="7" hidden="1">'4 - CSOVOL'!$C$3:$K$66</definedName>
    <definedName name="Z_11AE67D5_5DE4_4961_82EB_2DDBEAAABD45_.wvu.PrintArea" localSheetId="8" hidden="1">'5A - RUNOFF CONTROLS'!$C$3:$K$139</definedName>
    <definedName name="Z_11AE67D5_5DE4_4961_82EB_2DDBEAAABD45_.wvu.PrintArea" localSheetId="9" hidden="1">'5B - NETWORK &amp; WWTP CONTROLS'!$C$3:$K$48</definedName>
    <definedName name="Z_11AE67D5_5DE4_4961_82EB_2DDBEAAABD45_.wvu.PrintArea" localSheetId="10" hidden="1">'6 - FINANCIAL CAPABILITY'!$C$3:$L$84</definedName>
    <definedName name="Z_11AE67D5_5DE4_4961_82EB_2DDBEAAABD45_.wvu.PrintArea" localSheetId="0" hidden="1">'Form Green LTCP-EZ p1 '!$C$3:$L$59</definedName>
    <definedName name="Z_11AE67D5_5DE4_4961_82EB_2DDBEAAABD45_.wvu.PrintArea" localSheetId="1" hidden="1">'Form Green LTCP-EZ p2'!$C$3:$K$37</definedName>
    <definedName name="Z_11AE67D5_5DE4_4961_82EB_2DDBEAAABD45_.wvu.PrintArea" localSheetId="2" hidden="1">'Form Green LTCP-EZ p3'!$C$3:$K$19</definedName>
    <definedName name="Z_11AE67D5_5DE4_4961_82EB_2DDBEAAABD45_.wvu.Rows" localSheetId="3" hidden="1">'1 - NMC'!$27:$27</definedName>
    <definedName name="Z_31DB219D_312E_4CD8_B662_F96B25C805C0_.wvu.PrintArea" localSheetId="3" hidden="1">'1 - NMC'!$C$3:$M$28</definedName>
    <definedName name="Z_31DB219D_312E_4CD8_B662_F96B25C805C0_.wvu.PrintArea" localSheetId="4" hidden="1">'2 - MAP'!$C$3:$M$26</definedName>
    <definedName name="Z_31DB219D_312E_4CD8_B662_F96B25C805C0_.wvu.PrintArea" localSheetId="5" hidden="1">'3 - PP'!$C$3:$M$26</definedName>
    <definedName name="Z_31DB219D_312E_4CD8_B662_F96B25C805C0_.wvu.PrintArea" localSheetId="7" hidden="1">'4 - CSOVOL'!$C$3:$K$66</definedName>
    <definedName name="Z_31DB219D_312E_4CD8_B662_F96B25C805C0_.wvu.PrintArea" localSheetId="8" hidden="1">'5A - RUNOFF CONTROLS'!$C$3:$K$139</definedName>
    <definedName name="Z_31DB219D_312E_4CD8_B662_F96B25C805C0_.wvu.PrintArea" localSheetId="9" hidden="1">'5B - NETWORK &amp; WWTP CONTROLS'!$C$3:$K$48</definedName>
    <definedName name="Z_31DB219D_312E_4CD8_B662_F96B25C805C0_.wvu.PrintArea" localSheetId="10" hidden="1">'6 - FINANCIAL CAPABILITY'!$C$3:$L$84</definedName>
    <definedName name="Z_31DB219D_312E_4CD8_B662_F96B25C805C0_.wvu.PrintArea" localSheetId="0" hidden="1">'Form Green LTCP-EZ p1 '!$C$3:$L$59</definedName>
    <definedName name="Z_31DB219D_312E_4CD8_B662_F96B25C805C0_.wvu.PrintArea" localSheetId="1" hidden="1">'Form Green LTCP-EZ p2'!$C$3:$K$37</definedName>
    <definedName name="Z_31DB219D_312E_4CD8_B662_F96B25C805C0_.wvu.PrintArea" localSheetId="2" hidden="1">'Form Green LTCP-EZ p3'!$C$3:$K$19</definedName>
    <definedName name="Z_31DB219D_312E_4CD8_B662_F96B25C805C0_.wvu.Rows" localSheetId="3" hidden="1">'1 - NMC'!$27:$27</definedName>
    <definedName name="Z_71665E73_30D9_421E_9B5D_3066223EAAA8_.wvu.PrintArea" localSheetId="3" hidden="1">'1 - NMC'!$C$3:$M$28</definedName>
    <definedName name="Z_71665E73_30D9_421E_9B5D_3066223EAAA8_.wvu.PrintArea" localSheetId="4" hidden="1">'2 - MAP'!$C$3:$M$26</definedName>
    <definedName name="Z_71665E73_30D9_421E_9B5D_3066223EAAA8_.wvu.PrintArea" localSheetId="5" hidden="1">'3 - PP'!$C$3:$M$26</definedName>
    <definedName name="Z_71665E73_30D9_421E_9B5D_3066223EAAA8_.wvu.PrintArea" localSheetId="7" hidden="1">'4 - CSOVOL'!$C$3:$K$66</definedName>
    <definedName name="Z_71665E73_30D9_421E_9B5D_3066223EAAA8_.wvu.PrintArea" localSheetId="8" hidden="1">'5A - RUNOFF CONTROLS'!$C$3:$K$139</definedName>
    <definedName name="Z_71665E73_30D9_421E_9B5D_3066223EAAA8_.wvu.PrintArea" localSheetId="9" hidden="1">'5B - NETWORK &amp; WWTP CONTROLS'!$C$3:$K$48</definedName>
    <definedName name="Z_71665E73_30D9_421E_9B5D_3066223EAAA8_.wvu.PrintArea" localSheetId="10" hidden="1">'6 - FINANCIAL CAPABILITY'!$C$3:$L$84</definedName>
    <definedName name="Z_71665E73_30D9_421E_9B5D_3066223EAAA8_.wvu.PrintArea" localSheetId="0" hidden="1">'Form Green LTCP-EZ p1 '!$C$3:$L$59</definedName>
    <definedName name="Z_71665E73_30D9_421E_9B5D_3066223EAAA8_.wvu.PrintArea" localSheetId="1" hidden="1">'Form Green LTCP-EZ p2'!$C$3:$K$37</definedName>
    <definedName name="Z_71665E73_30D9_421E_9B5D_3066223EAAA8_.wvu.PrintArea" localSheetId="2" hidden="1">'Form Green LTCP-EZ p3'!$C$3:$K$19</definedName>
    <definedName name="Z_71665E73_30D9_421E_9B5D_3066223EAAA8_.wvu.Rows" localSheetId="3" hidden="1">'1 - NMC'!$27:$27</definedName>
    <definedName name="Z_771932E9_32FC_4543_8F11_EF018A7AEAAA_.wvu.PrintArea" localSheetId="3" hidden="1">'1 - NMC'!$C$3:$M$28</definedName>
    <definedName name="Z_771932E9_32FC_4543_8F11_EF018A7AEAAA_.wvu.PrintArea" localSheetId="4" hidden="1">'2 - MAP'!$C$3:$M$26</definedName>
    <definedName name="Z_771932E9_32FC_4543_8F11_EF018A7AEAAA_.wvu.PrintArea" localSheetId="5" hidden="1">'3 - PP'!$C$3:$M$26</definedName>
    <definedName name="Z_771932E9_32FC_4543_8F11_EF018A7AEAAA_.wvu.PrintArea" localSheetId="7" hidden="1">'4 - CSOVOL'!$C$3:$K$66</definedName>
    <definedName name="Z_771932E9_32FC_4543_8F11_EF018A7AEAAA_.wvu.PrintArea" localSheetId="8" hidden="1">'5A - RUNOFF CONTROLS'!$C$3:$K$139</definedName>
    <definedName name="Z_771932E9_32FC_4543_8F11_EF018A7AEAAA_.wvu.PrintArea" localSheetId="9" hidden="1">'5B - NETWORK &amp; WWTP CONTROLS'!$C$3:$K$48</definedName>
    <definedName name="Z_771932E9_32FC_4543_8F11_EF018A7AEAAA_.wvu.PrintArea" localSheetId="10" hidden="1">'6 - FINANCIAL CAPABILITY'!$C$3:$L$84</definedName>
    <definedName name="Z_771932E9_32FC_4543_8F11_EF018A7AEAAA_.wvu.PrintArea" localSheetId="0" hidden="1">'Form Green LTCP-EZ p1 '!$C$3:$L$59</definedName>
    <definedName name="Z_771932E9_32FC_4543_8F11_EF018A7AEAAA_.wvu.PrintArea" localSheetId="1" hidden="1">'Form Green LTCP-EZ p2'!$C$3:$K$37</definedName>
    <definedName name="Z_771932E9_32FC_4543_8F11_EF018A7AEAAA_.wvu.PrintArea" localSheetId="2" hidden="1">'Form Green LTCP-EZ p3'!$C$3:$K$19</definedName>
    <definedName name="Z_771932E9_32FC_4543_8F11_EF018A7AEAAA_.wvu.Rows" localSheetId="3" hidden="1">'1 - NMC'!$27:$27</definedName>
    <definedName name="Z_F137EDCA_C00E_49E4_8565_94C6CEC9EF9D_.wvu.PrintArea" localSheetId="3" hidden="1">'1 - NMC'!$C$3:$M$28</definedName>
    <definedName name="Z_F137EDCA_C00E_49E4_8565_94C6CEC9EF9D_.wvu.PrintArea" localSheetId="4" hidden="1">'2 - MAP'!$C$3:$M$26</definedName>
    <definedName name="Z_F137EDCA_C00E_49E4_8565_94C6CEC9EF9D_.wvu.PrintArea" localSheetId="5" hidden="1">'3 - PP'!$C$3:$M$26</definedName>
    <definedName name="Z_F137EDCA_C00E_49E4_8565_94C6CEC9EF9D_.wvu.PrintArea" localSheetId="7" hidden="1">'4 - CSOVOL'!$C$3:$K$66</definedName>
    <definedName name="Z_F137EDCA_C00E_49E4_8565_94C6CEC9EF9D_.wvu.PrintArea" localSheetId="8" hidden="1">'5A - RUNOFF CONTROLS'!$C$3:$K$139</definedName>
    <definedName name="Z_F137EDCA_C00E_49E4_8565_94C6CEC9EF9D_.wvu.PrintArea" localSheetId="9" hidden="1">'5B - NETWORK &amp; WWTP CONTROLS'!$C$3:$K$48</definedName>
    <definedName name="Z_F137EDCA_C00E_49E4_8565_94C6CEC9EF9D_.wvu.PrintArea" localSheetId="10" hidden="1">'6 - FINANCIAL CAPABILITY'!$C$3:$L$84</definedName>
    <definedName name="Z_F137EDCA_C00E_49E4_8565_94C6CEC9EF9D_.wvu.PrintArea" localSheetId="0" hidden="1">'Form Green LTCP-EZ p1 '!$C$3:$L$59</definedName>
    <definedName name="Z_F137EDCA_C00E_49E4_8565_94C6CEC9EF9D_.wvu.PrintArea" localSheetId="1" hidden="1">'Form Green LTCP-EZ p2'!$C$3:$K$37</definedName>
    <definedName name="Z_F137EDCA_C00E_49E4_8565_94C6CEC9EF9D_.wvu.PrintArea" localSheetId="2" hidden="1">'Form Green LTCP-EZ p3'!$C$3:$K$19</definedName>
    <definedName name="Z_F137EDCA_C00E_49E4_8565_94C6CEC9EF9D_.wvu.Rows" localSheetId="3" hidden="1">'1 - NMC'!$27:$27</definedName>
  </definedNames>
  <calcPr fullCalcOnLoad="1"/>
</workbook>
</file>

<file path=xl/comments11.xml><?xml version="1.0" encoding="utf-8"?>
<comments xmlns="http://schemas.openxmlformats.org/spreadsheetml/2006/main">
  <authors>
    <author>Jeff Strong</author>
  </authors>
  <commentList>
    <comment ref="D3" authorId="0">
      <text>
        <r>
          <rPr>
            <sz val="10"/>
            <rFont val="Arial Narrow"/>
            <family val="0"/>
          </rPr>
          <t>Jeff Strong:</t>
        </r>
        <r>
          <rPr>
            <sz val="10"/>
            <rFont val="Arial Narrow"/>
            <family val="0"/>
          </rPr>
          <t xml:space="preserve">
these cells are overlapping (The CSO Affordability is cut off). Should they be overlapping?
</t>
        </r>
      </text>
    </comment>
    <comment ref="D53" authorId="0">
      <text>
        <r>
          <rPr>
            <sz val="10"/>
            <rFont val="Arial Narrow"/>
            <family val="0"/>
          </rPr>
          <t>Jeff Strong:</t>
        </r>
        <r>
          <rPr>
            <sz val="10"/>
            <rFont val="Arial Narrow"/>
            <family val="0"/>
          </rPr>
          <t xml:space="preserve">
these cells are overlapping (The CSO Affordability is cut off). Should they be overlapping?
</t>
        </r>
      </text>
    </comment>
  </commentList>
</comments>
</file>

<file path=xl/sharedStrings.xml><?xml version="1.0" encoding="utf-8"?>
<sst xmlns="http://schemas.openxmlformats.org/spreadsheetml/2006/main" count="957" uniqueCount="687">
  <si>
    <r>
      <t xml:space="preserve">Biotention runoff reduction volume (MG).  </t>
    </r>
    <r>
      <rPr>
        <i/>
        <sz val="10"/>
        <rFont val="Arial Narrow"/>
        <family val="2"/>
      </rPr>
      <t>Divide line 21 by 1,000,000.</t>
    </r>
  </si>
  <si>
    <t>Fraction of publicly owned or subsidized bioretention facilities being installed.</t>
  </si>
  <si>
    <t xml:space="preserve"> vegetated swales.</t>
  </si>
  <si>
    <t>Cumulative footprint area (sq ft) of vegetated swales.</t>
  </si>
  <si>
    <r>
      <t xml:space="preserve">Vegetated swale runoff reduction volume (MG). </t>
    </r>
    <r>
      <rPr>
        <i/>
        <sz val="10"/>
        <rFont val="Arial Narrow"/>
        <family val="2"/>
      </rPr>
      <t>Divide line 29 by 1,000,000.</t>
    </r>
  </si>
  <si>
    <t>Fraction of publicly owned or subsidized vegetated swales being installed.</t>
  </si>
  <si>
    <t>permeable pavement.</t>
  </si>
  <si>
    <t>1,000,000.</t>
  </si>
  <si>
    <t>Fraction of publicly owned or subsidized permable pavement installations.</t>
  </si>
  <si>
    <t>Number of buildings with rain barrels/cisterns expected to be installed.</t>
  </si>
  <si>
    <t>Average volume (gallons) of the rain barrels/cisterns.</t>
  </si>
  <si>
    <t>Fraction of publicly owned or subsidized rain barrels/cisterns.</t>
  </si>
  <si>
    <r>
      <t xml:space="preserve">Revised peak runoff rate (MGD). </t>
    </r>
    <r>
      <rPr>
        <i/>
        <sz val="10"/>
        <rFont val="Arial Narrow"/>
        <family val="0"/>
      </rPr>
      <t>Multiply line 56 by line 55.</t>
    </r>
  </si>
  <si>
    <r>
      <t xml:space="preserve">Revised peak flow rate (MGD). </t>
    </r>
    <r>
      <rPr>
        <i/>
        <sz val="10"/>
        <rFont val="Arial Narrow"/>
        <family val="0"/>
      </rPr>
      <t>Add lines 57 and 58.</t>
    </r>
  </si>
  <si>
    <r>
      <t xml:space="preserve">Primary treatment capacity (MGD).  </t>
    </r>
    <r>
      <rPr>
        <i/>
        <sz val="10"/>
        <rFont val="Arial Narrow"/>
        <family val="0"/>
      </rPr>
      <t>Line 4a on Form Green LTCP-EZ.</t>
    </r>
  </si>
  <si>
    <r>
      <t xml:space="preserve">Primary treatment capacity (MGD). </t>
    </r>
    <r>
      <rPr>
        <i/>
        <sz val="10"/>
        <rFont val="Arial Narrow"/>
        <family val="2"/>
      </rPr>
      <t>Line 25 on Schedule 4.</t>
    </r>
  </si>
  <si>
    <r>
      <t xml:space="preserve">24-hour design rainfall (inches). </t>
    </r>
    <r>
      <rPr>
        <i/>
        <sz val="10"/>
        <rFont val="Arial Narrow"/>
        <family val="2"/>
      </rPr>
      <t>Line 12 on Schedule 4.</t>
    </r>
  </si>
  <si>
    <r>
      <t>Total current and projected WWT and CSO costs.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Add lines 3 and 10.</t>
    </r>
  </si>
  <si>
    <r>
      <t xml:space="preserve">Residential WWT flow (MGD). </t>
    </r>
    <r>
      <rPr>
        <i/>
        <sz val="10"/>
        <rFont val="Arial Narrow"/>
        <family val="2"/>
      </rPr>
      <t>See instructions.</t>
    </r>
  </si>
  <si>
    <r>
      <t xml:space="preserve">Total WWT flow (MGD). </t>
    </r>
    <r>
      <rPr>
        <i/>
        <sz val="10"/>
        <rFont val="Arial Narrow"/>
        <family val="2"/>
      </rPr>
      <t>See instructions.</t>
    </r>
  </si>
  <si>
    <t>Date of most recent general obligation bond.</t>
  </si>
  <si>
    <t>Rating agency (Moody's or Standard and Poor's).</t>
  </si>
  <si>
    <t>Rating (Moody's Aaa-C or Standard and Poor's AAA-D).</t>
  </si>
  <si>
    <t>Date of most recent revenue (water or sewer) bond.</t>
  </si>
  <si>
    <t>Bond insurance (Yes/No).</t>
  </si>
  <si>
    <r>
      <t xml:space="preserve">Net Debt Benchmark. </t>
    </r>
    <r>
      <rPr>
        <i/>
        <sz val="10"/>
        <rFont val="Arial Narrow"/>
        <family val="2"/>
      </rPr>
      <t>See instructions.</t>
    </r>
  </si>
  <si>
    <t>Enter benchmark and corresponding score.</t>
  </si>
  <si>
    <r>
      <t xml:space="preserve">CSO hydraulic control capacity (MGD). </t>
    </r>
    <r>
      <rPr>
        <i/>
        <sz val="10"/>
        <rFont val="Arial Narrow"/>
        <family val="0"/>
      </rPr>
      <t>Line 11b on Form Green LTCP-EZ.</t>
    </r>
  </si>
  <si>
    <r>
      <t xml:space="preserve">Depth of runoff retention standard or goal (inches).  </t>
    </r>
    <r>
      <rPr>
        <i/>
        <sz val="10"/>
        <rFont val="Arial Narrow"/>
        <family val="2"/>
      </rPr>
      <t>See instructions.</t>
    </r>
  </si>
  <si>
    <r>
      <t xml:space="preserve">Runoff reduction volume (MG).  </t>
    </r>
    <r>
      <rPr>
        <i/>
        <sz val="10"/>
        <rFont val="Arial Narrow"/>
        <family val="2"/>
      </rPr>
      <t>Multiply line 7 by 0.02715.</t>
    </r>
  </si>
  <si>
    <r>
      <t xml:space="preserve">Average green roof runoff reduction rate.  </t>
    </r>
    <r>
      <rPr>
        <i/>
        <sz val="10"/>
        <rFont val="Arial Narrow"/>
        <family val="2"/>
      </rPr>
      <t>See instructions.</t>
    </r>
  </si>
  <si>
    <r>
      <t xml:space="preserve">Runoff to CSS elimated due to green roof installation.  </t>
    </r>
    <r>
      <rPr>
        <i/>
        <sz val="10"/>
        <rFont val="Arial Narrow"/>
        <family val="2"/>
      </rPr>
      <t xml:space="preserve">Multiply product of </t>
    </r>
  </si>
  <si>
    <r>
      <t xml:space="preserve">Unit cost per square foot for green roof installation. </t>
    </r>
    <r>
      <rPr>
        <i/>
        <sz val="10"/>
        <rFont val="Arial Narrow"/>
        <family val="2"/>
      </rPr>
      <t>See instructions.</t>
    </r>
  </si>
  <si>
    <r>
      <t xml:space="preserve">Estimated public cost of cumulative green roof installation. </t>
    </r>
    <r>
      <rPr>
        <i/>
        <sz val="10"/>
        <rFont val="Arial Narrow"/>
        <family val="2"/>
      </rPr>
      <t xml:space="preserve">Multiply line 10, </t>
    </r>
  </si>
  <si>
    <r>
      <t xml:space="preserve">Average bioretention runoff reduction rate.  </t>
    </r>
    <r>
      <rPr>
        <i/>
        <sz val="10"/>
        <rFont val="Arial Narrow"/>
        <family val="2"/>
      </rPr>
      <t>See instructions.</t>
    </r>
  </si>
  <si>
    <r>
      <t xml:space="preserve">Runoff to CSS elimated due to bioretenion facility installation.  </t>
    </r>
    <r>
      <rPr>
        <i/>
        <sz val="10"/>
        <rFont val="Arial Narrow"/>
        <family val="2"/>
      </rPr>
      <t xml:space="preserve">Multiply </t>
    </r>
  </si>
  <si>
    <r>
      <t xml:space="preserve">Unit cost per square foot for bioretention installation. </t>
    </r>
    <r>
      <rPr>
        <i/>
        <sz val="10"/>
        <rFont val="Arial Narrow"/>
        <family val="2"/>
      </rPr>
      <t>See instructions.</t>
    </r>
  </si>
  <si>
    <r>
      <t xml:space="preserve">Estimated public cost of cumulative bioretention installation. </t>
    </r>
    <r>
      <rPr>
        <i/>
        <sz val="10"/>
        <rFont val="Arial Narrow"/>
        <family val="2"/>
      </rPr>
      <t xml:space="preserve">Divide product, </t>
    </r>
  </si>
  <si>
    <r>
      <t xml:space="preserve">Average vegetated swale runoff reduction rate.  </t>
    </r>
    <r>
      <rPr>
        <i/>
        <sz val="10"/>
        <rFont val="Arial Narrow"/>
        <family val="2"/>
      </rPr>
      <t>See instructions.</t>
    </r>
  </si>
  <si>
    <r>
      <t xml:space="preserve">Runoff to CSS elimated due to vegetated swale installation.  </t>
    </r>
    <r>
      <rPr>
        <i/>
        <sz val="10"/>
        <rFont val="Arial Narrow"/>
        <family val="2"/>
      </rPr>
      <t xml:space="preserve">Multiply </t>
    </r>
  </si>
  <si>
    <r>
      <t xml:space="preserve">Unit cost per square foot for vegetated swale installation. </t>
    </r>
    <r>
      <rPr>
        <i/>
        <sz val="10"/>
        <rFont val="Arial Narrow"/>
        <family val="2"/>
      </rPr>
      <t>See instructions.</t>
    </r>
  </si>
  <si>
    <r>
      <t xml:space="preserve">Estimated public cost of cumulative vegetated swale installation. </t>
    </r>
    <r>
      <rPr>
        <i/>
        <sz val="10"/>
        <rFont val="Arial Narrow"/>
        <family val="2"/>
      </rPr>
      <t xml:space="preserve">Multiply lines </t>
    </r>
  </si>
  <si>
    <r>
      <t xml:space="preserve">Average permeable pavement runoff reduction rate.  </t>
    </r>
    <r>
      <rPr>
        <i/>
        <sz val="10"/>
        <rFont val="Arial Narrow"/>
        <family val="2"/>
      </rPr>
      <t>See instructions.</t>
    </r>
  </si>
  <si>
    <r>
      <t xml:space="preserve">Runoff to CSS elimated due to permeable pavement installation.  </t>
    </r>
    <r>
      <rPr>
        <i/>
        <sz val="10"/>
        <rFont val="Arial Narrow"/>
        <family val="2"/>
      </rPr>
      <t xml:space="preserve">Multiply </t>
    </r>
  </si>
  <si>
    <r>
      <t xml:space="preserve">Permeable pavement runoff reduction volume (MG).  </t>
    </r>
    <r>
      <rPr>
        <i/>
        <sz val="10"/>
        <rFont val="Arial Narrow"/>
        <family val="2"/>
      </rPr>
      <t>Divide line 36 by</t>
    </r>
  </si>
  <si>
    <r>
      <t xml:space="preserve">Unit cost per sq ft for permeable pavement installation. </t>
    </r>
    <r>
      <rPr>
        <i/>
        <sz val="10"/>
        <rFont val="Arial Narrow"/>
        <family val="2"/>
      </rPr>
      <t>See instructions.</t>
    </r>
  </si>
  <si>
    <r>
      <t xml:space="preserve">Estimated public cost of cumulative permable pavement installation. </t>
    </r>
    <r>
      <rPr>
        <i/>
        <sz val="10"/>
        <rFont val="Arial Narrow"/>
        <family val="2"/>
      </rPr>
      <t>Multiply</t>
    </r>
  </si>
  <si>
    <r>
      <t xml:space="preserve">Average rain barrel/cistern runoff reduction rate.  </t>
    </r>
    <r>
      <rPr>
        <i/>
        <sz val="10"/>
        <rFont val="Arial Narrow"/>
        <family val="2"/>
      </rPr>
      <t>See instructions.</t>
    </r>
  </si>
  <si>
    <r>
      <t xml:space="preserve">Runoff to CSS elimated due to rain barrel/cistern installation.  </t>
    </r>
    <r>
      <rPr>
        <i/>
        <sz val="10"/>
        <rFont val="Arial Narrow"/>
        <family val="2"/>
      </rPr>
      <t xml:space="preserve">Multiply </t>
    </r>
  </si>
  <si>
    <r>
      <t xml:space="preserve">Rain barrel/cistern runoff reduction volume (MG).  </t>
    </r>
    <r>
      <rPr>
        <i/>
        <sz val="10"/>
        <rFont val="Arial Narrow"/>
        <family val="2"/>
      </rPr>
      <t>Divide line 44 by</t>
    </r>
  </si>
  <si>
    <r>
      <t xml:space="preserve">Unit cost per rain barrel/cistern capacity (gallons). </t>
    </r>
    <r>
      <rPr>
        <i/>
        <sz val="10"/>
        <rFont val="Arial Narrow"/>
        <family val="2"/>
      </rPr>
      <t>See instructions.</t>
    </r>
  </si>
  <si>
    <r>
      <t xml:space="preserve">Estimated public cost of cumulative rain barrel/cistern installations. </t>
    </r>
    <r>
      <rPr>
        <i/>
        <sz val="10"/>
        <rFont val="Arial Narrow"/>
        <family val="2"/>
      </rPr>
      <t>Mulitply</t>
    </r>
  </si>
  <si>
    <r>
      <t xml:space="preserve">Runoff reduction volume (MG) derived from retention standard.  </t>
    </r>
    <r>
      <rPr>
        <i/>
        <sz val="10"/>
        <rFont val="Arial Narrow"/>
        <family val="2"/>
      </rPr>
      <t>Line 8.</t>
    </r>
  </si>
  <si>
    <r>
      <t xml:space="preserve">Planning check.  </t>
    </r>
    <r>
      <rPr>
        <i/>
        <sz val="10"/>
        <rFont val="Arial Narrow"/>
        <family val="2"/>
      </rPr>
      <t>Divide line 50 by line 49.</t>
    </r>
  </si>
  <si>
    <r>
      <t xml:space="preserve">Original volume of runoff (MG). </t>
    </r>
    <r>
      <rPr>
        <i/>
        <sz val="10"/>
        <rFont val="Arial Narrow"/>
        <family val="2"/>
      </rPr>
      <t>Line 13 on Schedule 4.</t>
    </r>
  </si>
  <si>
    <r>
      <t xml:space="preserve">Runoff reduction volume (MG). </t>
    </r>
    <r>
      <rPr>
        <i/>
        <sz val="10"/>
        <rFont val="Arial Narrow"/>
        <family val="2"/>
      </rPr>
      <t>Line 8.</t>
    </r>
  </si>
  <si>
    <r>
      <t xml:space="preserve">Revised volume of runoff (MG). </t>
    </r>
    <r>
      <rPr>
        <i/>
        <sz val="10"/>
        <rFont val="Arial Narrow"/>
        <family val="2"/>
      </rPr>
      <t>Subtract line 53 from line 52.</t>
    </r>
  </si>
  <si>
    <r>
      <t xml:space="preserve">Runoff reduction factor. </t>
    </r>
    <r>
      <rPr>
        <i/>
        <sz val="10"/>
        <rFont val="Arial Narrow"/>
        <family val="2"/>
      </rPr>
      <t>Divide line 54 by line 52.</t>
    </r>
  </si>
  <si>
    <r>
      <t xml:space="preserve">Original peak runoff rate (MGD). </t>
    </r>
    <r>
      <rPr>
        <i/>
        <sz val="10"/>
        <rFont val="Arial Narrow"/>
        <family val="2"/>
      </rPr>
      <t>Line 6 on Schedule 4.</t>
    </r>
  </si>
  <si>
    <r>
      <t xml:space="preserve">Revised ratio of CSO hydraulic control capacity to peak flow rate. </t>
    </r>
    <r>
      <rPr>
        <i/>
        <sz val="10"/>
        <rFont val="Arial Narrow"/>
        <family val="0"/>
      </rPr>
      <t xml:space="preserve">Divide </t>
    </r>
  </si>
  <si>
    <r>
      <t xml:space="preserve">Revised overflow fraction of combined sewage. </t>
    </r>
    <r>
      <rPr>
        <i/>
        <sz val="10"/>
        <rFont val="Arial Narrow"/>
        <family val="0"/>
      </rPr>
      <t>Determine from line 61</t>
    </r>
  </si>
  <si>
    <r>
      <t>Revised total volume of flow (MG).</t>
    </r>
    <r>
      <rPr>
        <i/>
        <sz val="10"/>
        <rFont val="Arial Narrow"/>
        <family val="0"/>
      </rPr>
      <t xml:space="preserve">  Add lines 54 and 63.</t>
    </r>
  </si>
  <si>
    <r>
      <t xml:space="preserve">hydraulic controls during 24-hour rainfall period. </t>
    </r>
    <r>
      <rPr>
        <i/>
        <sz val="10"/>
        <rFont val="Arial Narrow"/>
        <family val="0"/>
      </rPr>
      <t>Multiply line 62 by line 64.</t>
    </r>
  </si>
  <si>
    <r>
      <t xml:space="preserve">Diversion fraction of combined sewage. </t>
    </r>
    <r>
      <rPr>
        <i/>
        <sz val="10"/>
        <rFont val="Arial Narrow"/>
        <family val="0"/>
      </rPr>
      <t xml:space="preserve">Determine from line 61 </t>
    </r>
  </si>
  <si>
    <r>
      <t xml:space="preserve">Revised volume of runoff diverted to WWTP (MG). </t>
    </r>
    <r>
      <rPr>
        <i/>
        <sz val="10"/>
        <rFont val="Arial Narrow"/>
        <family val="0"/>
      </rPr>
      <t>Multiply line 54 by line 66.</t>
    </r>
  </si>
  <si>
    <r>
      <t>24-hour rainfall period (MG)</t>
    </r>
    <r>
      <rPr>
        <i/>
        <sz val="10"/>
        <rFont val="Arial Narrow"/>
        <family val="0"/>
      </rPr>
      <t>. Add lines 63 and 67.</t>
    </r>
  </si>
  <si>
    <r>
      <t xml:space="preserve">Peak rate of sewage from non-CSO areas (MGD). </t>
    </r>
    <r>
      <rPr>
        <i/>
        <sz val="10"/>
        <rFont val="Arial Narrow"/>
        <family val="2"/>
      </rPr>
      <t>Line 22 on Schedule 4.</t>
    </r>
  </si>
  <si>
    <r>
      <t xml:space="preserve">Peak rate of sewage from satellites (MGD).  </t>
    </r>
    <r>
      <rPr>
        <i/>
        <sz val="10"/>
        <rFont val="Arial Narrow"/>
        <family val="2"/>
      </rPr>
      <t>Line 23 on Schedule 4.</t>
    </r>
  </si>
  <si>
    <r>
      <t xml:space="preserve">WWTP. </t>
    </r>
    <r>
      <rPr>
        <i/>
        <sz val="10"/>
        <rFont val="Arial Narrow"/>
        <family val="0"/>
      </rPr>
      <t>Divide line 74 by line 73. Enter 1.0 if line 73 is less than line 74.</t>
    </r>
  </si>
  <si>
    <r>
      <t xml:space="preserve">Revised fraction of combined sewage untreated at WWTP. </t>
    </r>
    <r>
      <rPr>
        <i/>
        <sz val="10"/>
        <rFont val="Arial Narrow"/>
        <family val="0"/>
      </rPr>
      <t>Determine from</t>
    </r>
  </si>
  <si>
    <r>
      <t>24-hour rainfall period</t>
    </r>
    <r>
      <rPr>
        <i/>
        <sz val="10"/>
        <rFont val="Arial Narrow"/>
        <family val="0"/>
      </rPr>
      <t>. Add up sub-sewershed values on line 68.</t>
    </r>
  </si>
  <si>
    <r>
      <t xml:space="preserve">period (MG). </t>
    </r>
    <r>
      <rPr>
        <i/>
        <sz val="10"/>
        <rFont val="Arial Narrow"/>
        <family val="2"/>
      </rPr>
      <t>Line 30 on Schedule 4.</t>
    </r>
  </si>
  <si>
    <r>
      <t xml:space="preserve">period (MG). </t>
    </r>
    <r>
      <rPr>
        <i/>
        <sz val="10"/>
        <rFont val="Arial Narrow"/>
        <family val="2"/>
      </rPr>
      <t>Line 32 on Schedule 4.</t>
    </r>
  </si>
  <si>
    <r>
      <t>Revised total volume of sewage during 24-hour rainfall event (MG).</t>
    </r>
    <r>
      <rPr>
        <i/>
        <sz val="10"/>
        <rFont val="Arial Narrow"/>
        <family val="0"/>
      </rPr>
      <t xml:space="preserve">  </t>
    </r>
  </si>
  <si>
    <r>
      <t xml:space="preserve">Revised volume of combined sewage untreated at WWTP. </t>
    </r>
    <r>
      <rPr>
        <i/>
        <sz val="10"/>
        <rFont val="Arial Narrow"/>
        <family val="0"/>
      </rPr>
      <t>Multiply line</t>
    </r>
  </si>
  <si>
    <t>Multiply the product of lines 10, 11, and 12 by 27,156.</t>
  </si>
  <si>
    <r>
      <t xml:space="preserve">Volume reduction (MG). </t>
    </r>
    <r>
      <rPr>
        <i/>
        <sz val="10"/>
        <rFont val="Arial Narrow"/>
        <family val="2"/>
      </rPr>
      <t>Divide line 13 by 1,000,000.</t>
    </r>
  </si>
  <si>
    <r>
      <t xml:space="preserve">Estimated cost of sewer separation. </t>
    </r>
    <r>
      <rPr>
        <i/>
        <sz val="10"/>
        <rFont val="Arial Narrow"/>
        <family val="2"/>
      </rPr>
      <t>Multiply line 11 by line 15.</t>
    </r>
  </si>
  <si>
    <r>
      <t xml:space="preserve">Estimated cost of storage. </t>
    </r>
    <r>
      <rPr>
        <i/>
        <sz val="10"/>
        <rFont val="Arial Narrow"/>
        <family val="2"/>
      </rPr>
      <t xml:space="preserve">Multiply line 17 by line 18. </t>
    </r>
  </si>
  <si>
    <t>Add lines 14 and 17.</t>
  </si>
  <si>
    <r>
      <t xml:space="preserve">Cost of CSO controls in sub-sewershed. </t>
    </r>
    <r>
      <rPr>
        <i/>
        <sz val="10"/>
        <rFont val="Arial Narrow"/>
        <family val="2"/>
      </rPr>
      <t>Add lines 16 and 19.</t>
    </r>
  </si>
  <si>
    <t xml:space="preserve">Add up volumes across line 20. </t>
  </si>
  <si>
    <r>
      <t xml:space="preserve">Total cost of CSO controls in sub-sewersheds. </t>
    </r>
    <r>
      <rPr>
        <i/>
        <sz val="10"/>
        <rFont val="Arial Narrow"/>
        <family val="2"/>
      </rPr>
      <t>Add up costs across line 21.</t>
    </r>
  </si>
  <si>
    <t xml:space="preserve">Schedule 5B. CSO CONTROL - Evaluation of Network and WWTP CSO Controls </t>
  </si>
  <si>
    <t>Schedule 5A. CSO CONTROL - Evaluation of Green Infrastructure Runoff Controls</t>
  </si>
  <si>
    <t>Standard or</t>
  </si>
  <si>
    <t>Goal</t>
  </si>
  <si>
    <t>line 75 using instructions.</t>
  </si>
  <si>
    <t xml:space="preserve">Revised sum of combined sewage (MG) conveyed to WWTP during </t>
  </si>
  <si>
    <t>Add lines 77, 78 and 79.</t>
  </si>
  <si>
    <t>80 by line 76. Enter 0.0 if line 74 is greater than line 73.</t>
  </si>
  <si>
    <t>Add up sub-sewershed values on line 65.</t>
  </si>
  <si>
    <t>CSO regulator capacity (MGD)</t>
  </si>
  <si>
    <t>(a) CSO 01</t>
  </si>
  <si>
    <t>(b) CSO 02</t>
  </si>
  <si>
    <t>(c) CSO 03</t>
  </si>
  <si>
    <t>(d) CSO 04</t>
  </si>
  <si>
    <t>Runoff</t>
  </si>
  <si>
    <t>Overflow</t>
  </si>
  <si>
    <t>Treatment</t>
  </si>
  <si>
    <t>Conveyance</t>
  </si>
  <si>
    <t>If negative, enter -0-.</t>
  </si>
  <si>
    <t>Commercial</t>
  </si>
  <si>
    <t>a</t>
  </si>
  <si>
    <t>b</t>
  </si>
  <si>
    <t>c</t>
  </si>
  <si>
    <t>d</t>
  </si>
  <si>
    <t>e</t>
  </si>
  <si>
    <t>If positive, you may be able to adjust regulators to send more flow.</t>
  </si>
  <si>
    <t>Residential</t>
  </si>
  <si>
    <r>
      <t xml:space="preserve">Number of dwellings. </t>
    </r>
    <r>
      <rPr>
        <i/>
        <sz val="10"/>
        <rFont val="Arial Narrow"/>
        <family val="2"/>
      </rPr>
      <t>See instructions.</t>
    </r>
  </si>
  <si>
    <r>
      <t xml:space="preserve">Number of buildings. </t>
    </r>
    <r>
      <rPr>
        <i/>
        <sz val="10"/>
        <rFont val="Arial Narrow"/>
        <family val="2"/>
      </rPr>
      <t>See instructions.</t>
    </r>
  </si>
  <si>
    <t>Separation</t>
  </si>
  <si>
    <r>
      <t xml:space="preserve">Average imperviousness. </t>
    </r>
    <r>
      <rPr>
        <i/>
        <sz val="10"/>
        <rFont val="Arial Narrow"/>
        <family val="2"/>
      </rPr>
      <t>From SRM line 3.</t>
    </r>
  </si>
  <si>
    <t>If negative, enter -0-</t>
  </si>
  <si>
    <t>Total Cost</t>
  </si>
  <si>
    <t>Area of Combined Sewer system in acres</t>
  </si>
  <si>
    <t>Number of CSO Outfalls</t>
  </si>
  <si>
    <t>Wastewater Treatment Plant Capacity in MGD</t>
  </si>
  <si>
    <t>Wet weather or maximum day capacity in MGD (if different from above)</t>
  </si>
  <si>
    <t>Average dry weather sanitary flow in MGD</t>
  </si>
  <si>
    <t>Sensitive Areas</t>
  </si>
  <si>
    <t>Permitted CSO number</t>
  </si>
  <si>
    <t>CSS Capacity</t>
  </si>
  <si>
    <t>Type of CSO Regulator</t>
  </si>
  <si>
    <t>Source:</t>
  </si>
  <si>
    <t>Cost Per Household</t>
  </si>
  <si>
    <t>Current WWT Costs</t>
  </si>
  <si>
    <t>Projected WWT and CSO costs (Current Dollars)</t>
  </si>
  <si>
    <r>
      <t xml:space="preserve">Subtotal.  </t>
    </r>
    <r>
      <rPr>
        <i/>
        <sz val="10"/>
        <rFont val="Arial Narrow"/>
        <family val="2"/>
      </rPr>
      <t>Add line 100 and 101.</t>
    </r>
  </si>
  <si>
    <r>
      <t xml:space="preserve">Subtotal.  </t>
    </r>
    <r>
      <rPr>
        <i/>
        <sz val="10"/>
        <rFont val="Arial Narrow"/>
        <family val="2"/>
      </rPr>
      <t>Add line 103 and 104.</t>
    </r>
  </si>
  <si>
    <r>
      <t xml:space="preserve">Total Current and Projected WWT and CSO costs.  </t>
    </r>
    <r>
      <rPr>
        <i/>
        <sz val="10"/>
        <rFont val="Arial Narrow"/>
        <family val="2"/>
      </rPr>
      <t>Add line 102 and 105.</t>
    </r>
  </si>
  <si>
    <r>
      <t xml:space="preserve">Cost Per Household.  </t>
    </r>
    <r>
      <rPr>
        <i/>
        <sz val="10"/>
        <rFont val="Arial Narrow"/>
        <family val="2"/>
      </rPr>
      <t>Add line 107 and 108.</t>
    </r>
  </si>
  <si>
    <t>Residential Indicator</t>
  </si>
  <si>
    <t>Median Household Income (MHI)</t>
  </si>
  <si>
    <r>
      <t xml:space="preserve">Adjusted MHI.  </t>
    </r>
    <r>
      <rPr>
        <i/>
        <sz val="10"/>
        <rFont val="Arial Narrow"/>
        <family val="2"/>
      </rPr>
      <t>Multiply line 201 by 202.</t>
    </r>
  </si>
  <si>
    <r>
      <t xml:space="preserve">Annual WWT and CSO control Cost Per Household (CPH).  </t>
    </r>
    <r>
      <rPr>
        <i/>
        <sz val="10"/>
        <rFont val="Arial Narrow"/>
        <family val="2"/>
      </rPr>
      <t>Line 109.</t>
    </r>
  </si>
  <si>
    <t>Bond Rating</t>
  </si>
  <si>
    <r>
      <t xml:space="preserve">Overall Net Debt.  </t>
    </r>
    <r>
      <rPr>
        <i/>
        <sz val="10"/>
        <rFont val="Arial Narrow"/>
        <family val="2"/>
      </rPr>
      <t>Add lines 401 and 402.</t>
    </r>
  </si>
  <si>
    <t>Unemployment Rate</t>
  </si>
  <si>
    <t>Median Household Income</t>
  </si>
  <si>
    <r>
      <t xml:space="preserve">Median Household Income - Permittee.  </t>
    </r>
    <r>
      <rPr>
        <i/>
        <sz val="10"/>
        <rFont val="Arial Narrow"/>
        <family val="2"/>
      </rPr>
      <t>Line 203.</t>
    </r>
  </si>
  <si>
    <r>
      <t xml:space="preserve">MHI Adjustment Factor.  </t>
    </r>
    <r>
      <rPr>
        <i/>
        <sz val="10"/>
        <rFont val="Arial Narrow"/>
        <family val="2"/>
      </rPr>
      <t>Line 202.</t>
    </r>
  </si>
  <si>
    <r>
      <t xml:space="preserve">Adjusted MHI.  </t>
    </r>
    <r>
      <rPr>
        <i/>
        <sz val="10"/>
        <rFont val="Arial Narrow"/>
        <family val="2"/>
      </rPr>
      <t>Multiply line 602 by line 603</t>
    </r>
    <r>
      <rPr>
        <sz val="10"/>
        <rFont val="Arial Narrow"/>
        <family val="0"/>
      </rPr>
      <t>.</t>
    </r>
  </si>
  <si>
    <r>
      <t xml:space="preserve">Full Market Value of Real Property.  </t>
    </r>
    <r>
      <rPr>
        <i/>
        <sz val="10"/>
        <rFont val="Arial Narrow"/>
        <family val="2"/>
      </rPr>
      <t>Line 404.</t>
    </r>
  </si>
  <si>
    <t>Property Tax Revenue Collection Rate</t>
  </si>
  <si>
    <r>
      <t xml:space="preserve">Property Tax Revenue Collected.  </t>
    </r>
    <r>
      <rPr>
        <i/>
        <sz val="10"/>
        <rFont val="Arial Narrow"/>
        <family val="2"/>
      </rPr>
      <t>Line 702.</t>
    </r>
  </si>
  <si>
    <r>
      <t xml:space="preserve">Property Tax Revenue Collection Rate.  </t>
    </r>
    <r>
      <rPr>
        <i/>
        <sz val="10"/>
        <rFont val="Arial Narrow"/>
        <family val="2"/>
      </rPr>
      <t>Divide line 801 by 802, then multiply by 100.</t>
    </r>
  </si>
  <si>
    <t>Indicator</t>
  </si>
  <si>
    <t>Column A:  Acutual Value</t>
  </si>
  <si>
    <t>Column B: Score</t>
  </si>
  <si>
    <r>
      <t xml:space="preserve">Bond Rating.  </t>
    </r>
    <r>
      <rPr>
        <i/>
        <sz val="10"/>
        <rFont val="Arial Narrow"/>
        <family val="2"/>
      </rPr>
      <t>Line 303.</t>
    </r>
  </si>
  <si>
    <r>
      <t xml:space="preserve">Unemployment Rate.  </t>
    </r>
    <r>
      <rPr>
        <i/>
        <sz val="10"/>
        <rFont val="Arial Narrow"/>
        <family val="2"/>
      </rPr>
      <t>Line 501.</t>
    </r>
  </si>
  <si>
    <r>
      <t xml:space="preserve">Median Household Income.  </t>
    </r>
    <r>
      <rPr>
        <i/>
        <sz val="10"/>
        <rFont val="Arial Narrow"/>
        <family val="2"/>
      </rPr>
      <t>Line 601.</t>
    </r>
  </si>
  <si>
    <r>
      <t xml:space="preserve">Property Tax Revenue Collection Rate.  </t>
    </r>
    <r>
      <rPr>
        <i/>
        <sz val="10"/>
        <rFont val="Arial Narrow"/>
        <family val="2"/>
      </rPr>
      <t>Line 803.</t>
    </r>
  </si>
  <si>
    <t>Financial Capability Matrix Score</t>
  </si>
  <si>
    <r>
      <t xml:space="preserve">Residential Indicator Score.  </t>
    </r>
    <r>
      <rPr>
        <i/>
        <sz val="10"/>
        <rFont val="Arial Narrow"/>
        <family val="2"/>
      </rPr>
      <t>Line 205.</t>
    </r>
  </si>
  <si>
    <r>
      <t xml:space="preserve">Financial Capability Matrix Category. </t>
    </r>
    <r>
      <rPr>
        <i/>
        <sz val="10"/>
        <rFont val="Arial Narrow"/>
        <family val="2"/>
      </rPr>
      <t>See matrix</t>
    </r>
  </si>
  <si>
    <r>
      <t xml:space="preserve">Annual Wastewater and CSO control CPH as % MHI.  </t>
    </r>
    <r>
      <rPr>
        <i/>
        <sz val="10"/>
        <rFont val="Arial Narrow"/>
        <family val="2"/>
      </rPr>
      <t>Divide line 204 by 203, then multiply by 100.</t>
    </r>
  </si>
  <si>
    <t>Sum of Column B</t>
  </si>
  <si>
    <r>
      <t xml:space="preserve">Permittee Indicators Score.  </t>
    </r>
    <r>
      <rPr>
        <i/>
        <sz val="10"/>
        <rFont val="Arial Narrow"/>
        <family val="2"/>
      </rPr>
      <t>Divide line 907 by number of entries in column A.</t>
    </r>
  </si>
  <si>
    <t>Date:</t>
  </si>
  <si>
    <t>Rating Agency:</t>
  </si>
  <si>
    <t>Rating:</t>
  </si>
  <si>
    <t>Bond Insurance (Yes/No):</t>
  </si>
  <si>
    <t>Financial Capability Summary</t>
  </si>
  <si>
    <r>
      <t xml:space="preserve">Annual Operations and Maintenance Expenses (Excluding Depreciation).  </t>
    </r>
    <r>
      <rPr>
        <i/>
        <sz val="10"/>
        <rFont val="Arial Narrow"/>
        <family val="2"/>
      </rPr>
      <t>See instructions.</t>
    </r>
  </si>
  <si>
    <r>
      <t xml:space="preserve">Annual Debt Service (principal and Interest).  </t>
    </r>
    <r>
      <rPr>
        <i/>
        <sz val="10"/>
        <rFont val="Arial Narrow"/>
        <family val="2"/>
      </rPr>
      <t>See instructions.</t>
    </r>
  </si>
  <si>
    <r>
      <t xml:space="preserve">Estimated Annual Operations and Maintenance Expenses (Excluding Depreciation). </t>
    </r>
    <r>
      <rPr>
        <i/>
        <sz val="10"/>
        <rFont val="Arial Narrow"/>
        <family val="2"/>
      </rPr>
      <t xml:space="preserve"> See instructions.</t>
    </r>
  </si>
  <si>
    <r>
      <t xml:space="preserve">Annual Debt Service (Principal and Interest).  </t>
    </r>
    <r>
      <rPr>
        <i/>
        <sz val="10"/>
        <rFont val="Arial Narrow"/>
        <family val="2"/>
      </rPr>
      <t>See instructions.</t>
    </r>
  </si>
  <si>
    <r>
      <t xml:space="preserve">Residential Share of Total WWT and CSO Costs.  </t>
    </r>
    <r>
      <rPr>
        <i/>
        <sz val="10"/>
        <rFont val="Arial Narrow"/>
        <family val="2"/>
      </rPr>
      <t>See instructions.</t>
    </r>
  </si>
  <si>
    <r>
      <t xml:space="preserve">Total number of Households in Service Area.  </t>
    </r>
    <r>
      <rPr>
        <i/>
        <sz val="10"/>
        <rFont val="Arial Narrow"/>
        <family val="2"/>
      </rPr>
      <t>See instructions.</t>
    </r>
  </si>
  <si>
    <r>
      <t xml:space="preserve">Census Year MHI.  </t>
    </r>
    <r>
      <rPr>
        <i/>
        <sz val="10"/>
        <rFont val="Arial Narrow"/>
        <family val="2"/>
      </rPr>
      <t>See instructions.</t>
    </r>
  </si>
  <si>
    <r>
      <t xml:space="preserve">MHI Adjustment Factor.  </t>
    </r>
    <r>
      <rPr>
        <i/>
        <sz val="10"/>
        <rFont val="Arial Narrow"/>
        <family val="2"/>
      </rPr>
      <t>See instructions.</t>
    </r>
  </si>
  <si>
    <r>
      <t xml:space="preserve">Most Recent General Obligation Bond Rating.  </t>
    </r>
    <r>
      <rPr>
        <i/>
        <sz val="10"/>
        <rFont val="Arial Narrow"/>
        <family val="2"/>
      </rPr>
      <t>See instructions.</t>
    </r>
  </si>
  <si>
    <r>
      <t xml:space="preserve">Most Recent Revenue (Water/Sewer or Sewer) Bond.  </t>
    </r>
    <r>
      <rPr>
        <i/>
        <sz val="10"/>
        <rFont val="Arial Narrow"/>
        <family val="2"/>
      </rPr>
      <t>See instructions.</t>
    </r>
  </si>
  <si>
    <r>
      <t xml:space="preserve">Summary Bond Rating.  </t>
    </r>
    <r>
      <rPr>
        <i/>
        <sz val="10"/>
        <rFont val="Arial Narrow"/>
        <family val="2"/>
      </rPr>
      <t>See instructions.</t>
    </r>
  </si>
  <si>
    <r>
      <t xml:space="preserve">Direct Net Debt (G.O. Bonds Exluding Double-Barreled Bonds).  </t>
    </r>
    <r>
      <rPr>
        <i/>
        <sz val="10"/>
        <rFont val="Arial Narrow"/>
        <family val="2"/>
      </rPr>
      <t>See instructions.</t>
    </r>
  </si>
  <si>
    <r>
      <t xml:space="preserve">Debt of Overlapping Entities (Proportionate Share of Multijurisdictional Debt).  </t>
    </r>
    <r>
      <rPr>
        <i/>
        <sz val="10"/>
        <rFont val="Arial Narrow"/>
        <family val="2"/>
      </rPr>
      <t>See instructions.</t>
    </r>
  </si>
  <si>
    <r>
      <t xml:space="preserve">Unemployment Rate - Permittee.  </t>
    </r>
    <r>
      <rPr>
        <i/>
        <sz val="10"/>
        <rFont val="Arial Narrow"/>
        <family val="2"/>
      </rPr>
      <t>See instructions.</t>
    </r>
  </si>
  <si>
    <r>
      <t xml:space="preserve">Unemployment Rate - County (use if permittee's rate is unavailable).  </t>
    </r>
    <r>
      <rPr>
        <i/>
        <sz val="10"/>
        <rFont val="Arial Narrow"/>
        <family val="2"/>
      </rPr>
      <t>See instructions.</t>
    </r>
  </si>
  <si>
    <r>
      <t xml:space="preserve">Average National Unemployment Rate.  </t>
    </r>
    <r>
      <rPr>
        <i/>
        <sz val="10"/>
        <rFont val="Arial Narrow"/>
        <family val="2"/>
      </rPr>
      <t>See instructions.</t>
    </r>
  </si>
  <si>
    <t>Benchmark:</t>
  </si>
  <si>
    <r>
      <t xml:space="preserve">Census Year National MHI.  </t>
    </r>
    <r>
      <rPr>
        <i/>
        <sz val="10"/>
        <rFont val="Arial Narrow"/>
        <family val="2"/>
      </rPr>
      <t>See instructions.</t>
    </r>
  </si>
  <si>
    <r>
      <t xml:space="preserve">Property Tax Revenues.  </t>
    </r>
    <r>
      <rPr>
        <i/>
        <sz val="10"/>
        <rFont val="Arial Narrow"/>
        <family val="2"/>
      </rPr>
      <t>See instructions.</t>
    </r>
  </si>
  <si>
    <r>
      <t xml:space="preserve">Property Taxes Levied.  </t>
    </r>
    <r>
      <rPr>
        <i/>
        <sz val="10"/>
        <rFont val="Arial Narrow"/>
        <family val="2"/>
      </rPr>
      <t>See instructions.</t>
    </r>
  </si>
  <si>
    <r>
      <t xml:space="preserve">Property Tax Revenues as a Percent of Full MPV.  </t>
    </r>
    <r>
      <rPr>
        <i/>
        <sz val="10"/>
        <rFont val="Arial Narrow"/>
        <family val="2"/>
      </rPr>
      <t>Divide line 702 by 701, then multiply by 100.</t>
    </r>
  </si>
  <si>
    <r>
      <t xml:space="preserve">Overall Net Debt as a percent of Full MPV.  </t>
    </r>
    <r>
      <rPr>
        <i/>
        <sz val="10"/>
        <rFont val="Arial Narrow"/>
        <family val="2"/>
      </rPr>
      <t>Line 405</t>
    </r>
    <r>
      <rPr>
        <sz val="10"/>
        <rFont val="Arial Narrow"/>
        <family val="0"/>
      </rPr>
      <t>.</t>
    </r>
  </si>
  <si>
    <r>
      <t xml:space="preserve">Property Tax Revenues as a Percent of Full MPV.  </t>
    </r>
    <r>
      <rPr>
        <i/>
        <sz val="10"/>
        <rFont val="Arial Narrow"/>
        <family val="2"/>
      </rPr>
      <t>Line 703.</t>
    </r>
  </si>
  <si>
    <t>Property Tax Revenues as % of  MPV</t>
  </si>
  <si>
    <t>Overall Net Debt as % of  MPV</t>
  </si>
  <si>
    <r>
      <t xml:space="preserve">Market Property Value (MPV).  </t>
    </r>
    <r>
      <rPr>
        <i/>
        <sz val="10"/>
        <rFont val="Arial Narrow"/>
        <family val="2"/>
      </rPr>
      <t>See instructions.</t>
    </r>
  </si>
  <si>
    <r>
      <t xml:space="preserve">Overall Net Debt as a Percent of FullMPV.  </t>
    </r>
    <r>
      <rPr>
        <i/>
        <sz val="10"/>
        <rFont val="Arial Narrow"/>
        <family val="2"/>
      </rPr>
      <t>Divide line 403 by 404, then multiply by 100.</t>
    </r>
  </si>
  <si>
    <r>
      <t xml:space="preserve">Permittee Financial Capability Indicators Score.  </t>
    </r>
    <r>
      <rPr>
        <i/>
        <sz val="10"/>
        <rFont val="Arial Narrow"/>
        <family val="2"/>
      </rPr>
      <t>Line 908.</t>
    </r>
  </si>
  <si>
    <t>Residential Indicator:</t>
  </si>
  <si>
    <t>Overall Net Debt</t>
  </si>
  <si>
    <t>Household Income</t>
  </si>
  <si>
    <t>Property Tax Revenues</t>
  </si>
  <si>
    <t>Collection Rate</t>
  </si>
  <si>
    <t>Financial Capability</t>
  </si>
  <si>
    <t>Matrix Score</t>
  </si>
  <si>
    <r>
      <t xml:space="preserve">Overall Net Debt as a Percent of Full MPV.  </t>
    </r>
    <r>
      <rPr>
        <i/>
        <sz val="10"/>
        <rFont val="Arial Narrow"/>
        <family val="2"/>
      </rPr>
      <t>Divide line 403 by 404, then multiply by 100.</t>
    </r>
  </si>
  <si>
    <t>City, town, or post office, state and ZIP code</t>
  </si>
  <si>
    <t>Your community's name</t>
  </si>
  <si>
    <t>Name of the entity that owns and operates your facility</t>
  </si>
  <si>
    <t>State or Federal NPDES permit number</t>
  </si>
  <si>
    <t>System</t>
  </si>
  <si>
    <r>
      <t>o</t>
    </r>
    <r>
      <rPr>
        <sz val="10"/>
        <rFont val="Arial Narrow"/>
        <family val="2"/>
      </rPr>
      <t xml:space="preserve"> CSS with a POTW</t>
    </r>
  </si>
  <si>
    <r>
      <t>o</t>
    </r>
    <r>
      <rPr>
        <sz val="10"/>
        <rFont val="Arial Narrow"/>
        <family val="2"/>
      </rPr>
      <t xml:space="preserve"> CSS without a POTW</t>
    </r>
  </si>
  <si>
    <t>LTCP</t>
  </si>
  <si>
    <t>United States Environmental Protection Agency</t>
  </si>
  <si>
    <t>Small Community Long-Term Control Plan Template</t>
  </si>
  <si>
    <t>Combined Sewer</t>
  </si>
  <si>
    <t>Street address</t>
  </si>
  <si>
    <t>Telephone number</t>
  </si>
  <si>
    <t>E-mail address</t>
  </si>
  <si>
    <t>Check only one</t>
  </si>
  <si>
    <t>(Form LTCP)</t>
  </si>
  <si>
    <t>NPDES number</t>
  </si>
  <si>
    <t>Community name shown on Form LTCP</t>
  </si>
  <si>
    <r>
      <t>Ø</t>
    </r>
    <r>
      <rPr>
        <sz val="10"/>
        <rFont val="Arial Narrow"/>
        <family val="2"/>
      </rPr>
      <t xml:space="preserve"> Attach to Form LTCP</t>
    </r>
  </si>
  <si>
    <t>POTW</t>
  </si>
  <si>
    <t>Have local waterbodies been listed as impaired?</t>
  </si>
  <si>
    <r>
      <t>o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Yes.</t>
    </r>
    <r>
      <rPr>
        <sz val="10"/>
        <rFont val="Arial Narrow"/>
        <family val="2"/>
      </rPr>
      <t xml:space="preserve"> Enter the type(s) of sensitive areas below and check instructions to see if this form is applicable to you.</t>
    </r>
  </si>
  <si>
    <r>
      <t>o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Yes.</t>
    </r>
    <r>
      <rPr>
        <sz val="10"/>
        <rFont val="Arial Narrow"/>
        <family val="2"/>
      </rPr>
      <t xml:space="preserve"> Indicate the causes of impairment below and instructions to see if this form is applicable to you.</t>
    </r>
  </si>
  <si>
    <r>
      <t>o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No.</t>
    </r>
    <r>
      <rPr>
        <sz val="10"/>
        <rFont val="Arial Narrow"/>
        <family val="2"/>
      </rPr>
      <t xml:space="preserve"> Continue with question 11.</t>
    </r>
  </si>
  <si>
    <r>
      <t xml:space="preserve">  o</t>
    </r>
    <r>
      <rPr>
        <sz val="10"/>
        <rFont val="Arial Narrow"/>
        <family val="2"/>
      </rPr>
      <t xml:space="preserve"> Check this box if a TMDL has been scheduled for the impaired waterbodies.</t>
    </r>
  </si>
  <si>
    <t>Characterization</t>
  </si>
  <si>
    <t>CSOs</t>
  </si>
  <si>
    <t>CSS Areas</t>
  </si>
  <si>
    <t>Contributing Area (acres)</t>
  </si>
  <si>
    <t>Principal Land Use</t>
  </si>
  <si>
    <t>Estimated % Impervious</t>
  </si>
  <si>
    <t>Interceptor that receives diverted flow</t>
  </si>
  <si>
    <t>Fax number</t>
  </si>
  <si>
    <t>Description of location</t>
  </si>
  <si>
    <t>Receiving water</t>
  </si>
  <si>
    <t>Latitude and longitude</t>
  </si>
  <si>
    <r>
      <t>o</t>
    </r>
    <r>
      <rPr>
        <sz val="10"/>
        <rFont val="Arial Narrow"/>
        <family val="2"/>
      </rPr>
      <t xml:space="preserve"> POTW without a CSS</t>
    </r>
  </si>
  <si>
    <t>Attachment</t>
  </si>
  <si>
    <t>Sequence #</t>
  </si>
  <si>
    <t>01</t>
  </si>
  <si>
    <t>02</t>
  </si>
  <si>
    <t>03</t>
  </si>
  <si>
    <t>Schedule VR</t>
  </si>
  <si>
    <t xml:space="preserve">Schedule VR - Estimate of Volume Reduction </t>
  </si>
  <si>
    <t>04</t>
  </si>
  <si>
    <t>Offline</t>
  </si>
  <si>
    <t>Storage</t>
  </si>
  <si>
    <t>Expansion in primary treatment capacity (MGD).</t>
  </si>
  <si>
    <r>
      <t xml:space="preserve">Available treatment capacity. </t>
    </r>
    <r>
      <rPr>
        <i/>
        <sz val="10"/>
        <rFont val="Arial Narrow"/>
        <family val="2"/>
      </rPr>
      <t>Add line 2 to line 3.</t>
    </r>
  </si>
  <si>
    <r>
      <t xml:space="preserve">Unused treatment capacity. </t>
    </r>
    <r>
      <rPr>
        <i/>
        <sz val="10"/>
        <rFont val="Arial Narrow"/>
        <family val="2"/>
      </rPr>
      <t>Subtract line 5 from line 1.</t>
    </r>
  </si>
  <si>
    <t>WWTP</t>
  </si>
  <si>
    <t>Operation</t>
  </si>
  <si>
    <r>
      <t xml:space="preserve">Reduction in CSO volume from flow maximization. </t>
    </r>
    <r>
      <rPr>
        <i/>
        <sz val="10"/>
        <rFont val="Arial Narrow"/>
        <family val="2"/>
      </rPr>
      <t>Divide line 6 by 24.0.</t>
    </r>
  </si>
  <si>
    <r>
      <t xml:space="preserve">Rainfall captured (gal). </t>
    </r>
    <r>
      <rPr>
        <i/>
        <sz val="10"/>
        <rFont val="Arial Narrow"/>
        <family val="2"/>
      </rPr>
      <t>Multiply line 8 by line 9, then multiply by 748.1</t>
    </r>
  </si>
  <si>
    <r>
      <t xml:space="preserve">Volume reduction (MG). </t>
    </r>
    <r>
      <rPr>
        <i/>
        <sz val="10"/>
        <rFont val="Arial Narrow"/>
        <family val="2"/>
      </rPr>
      <t>Divide line 11 by 1,000,000.</t>
    </r>
  </si>
  <si>
    <r>
      <t xml:space="preserve">Estimated cost. </t>
    </r>
    <r>
      <rPr>
        <i/>
        <sz val="10"/>
        <rFont val="Arial Narrow"/>
        <family val="2"/>
      </rPr>
      <t>Multiply line 9 by $400.</t>
    </r>
  </si>
  <si>
    <r>
      <t xml:space="preserve">Rainfall captured (gal). </t>
    </r>
    <r>
      <rPr>
        <i/>
        <sz val="10"/>
        <rFont val="Arial Narrow"/>
        <family val="2"/>
      </rPr>
      <t>Multiply line 13 by line 8, then multiply by 3,117</t>
    </r>
  </si>
  <si>
    <r>
      <t xml:space="preserve">Volume reduction (MG). </t>
    </r>
    <r>
      <rPr>
        <i/>
        <sz val="10"/>
        <rFont val="Arial Narrow"/>
        <family val="2"/>
      </rPr>
      <t>Divide line 14 by 1,000,000.</t>
    </r>
  </si>
  <si>
    <r>
      <t xml:space="preserve">Estimated cost. </t>
    </r>
    <r>
      <rPr>
        <i/>
        <sz val="10"/>
        <rFont val="Arial Narrow"/>
        <family val="2"/>
      </rPr>
      <t>Multiply line 13 by $2,500</t>
    </r>
  </si>
  <si>
    <r>
      <t xml:space="preserve">Impervious acres to be separated. </t>
    </r>
    <r>
      <rPr>
        <i/>
        <sz val="10"/>
        <rFont val="Arial Narrow"/>
        <family val="2"/>
      </rPr>
      <t>Multiply line 18 by line 17.</t>
    </r>
  </si>
  <si>
    <r>
      <t xml:space="preserve">Runoff to be separated (acre-inches/hour). </t>
    </r>
    <r>
      <rPr>
        <i/>
        <sz val="10"/>
        <rFont val="Arial Narrow"/>
        <family val="2"/>
      </rPr>
      <t>Multiply line 1 by line 19</t>
    </r>
  </si>
  <si>
    <r>
      <t xml:space="preserve">Volume reduction (MG). </t>
    </r>
    <r>
      <rPr>
        <i/>
        <sz val="10"/>
        <rFont val="Arial Narrow"/>
        <family val="2"/>
      </rPr>
      <t>Multiply line 20 by 0.0272.</t>
    </r>
  </si>
  <si>
    <r>
      <t xml:space="preserve">Estimated cost. </t>
    </r>
    <r>
      <rPr>
        <i/>
        <sz val="10"/>
        <rFont val="Arial Narrow"/>
        <family val="2"/>
      </rPr>
      <t>Multiply line 17 by $25,000.</t>
    </r>
  </si>
  <si>
    <r>
      <t xml:space="preserve">Offline storage needed (MG). </t>
    </r>
    <r>
      <rPr>
        <i/>
        <sz val="10"/>
        <rFont val="Arial Narrow"/>
        <family val="2"/>
      </rPr>
      <t>Subtract line 24 from line 23.</t>
    </r>
  </si>
  <si>
    <r>
      <t xml:space="preserve">Estimated cost. </t>
    </r>
    <r>
      <rPr>
        <i/>
        <sz val="10"/>
        <rFont val="Arial Narrow"/>
        <family val="2"/>
      </rPr>
      <t>Multiply line 25 by $2,000,000.</t>
    </r>
  </si>
  <si>
    <t>Add together all values on lines 4, 12, 16, 22, and 26.</t>
  </si>
  <si>
    <t>Estimated total cost</t>
  </si>
  <si>
    <t>Non-storage volume reductions (MG).</t>
  </si>
  <si>
    <t>Add together all values on lines 7, 11, 15, and 21.</t>
  </si>
  <si>
    <r>
      <t xml:space="preserve">Estimated cost of expansion. </t>
    </r>
    <r>
      <rPr>
        <i/>
        <sz val="10"/>
        <rFont val="Arial Narrow"/>
        <family val="2"/>
      </rPr>
      <t>Multiply line 3 by $200,000.</t>
    </r>
  </si>
  <si>
    <r>
      <t xml:space="preserve">1-hour design storm rainfall (inches). </t>
    </r>
    <r>
      <rPr>
        <i/>
        <sz val="10"/>
        <rFont val="Arial Narrow"/>
        <family val="2"/>
      </rPr>
      <t>Copy from SRM line 5.</t>
    </r>
  </si>
  <si>
    <t>Acres to be separated.</t>
  </si>
  <si>
    <r>
      <t xml:space="preserve">Total sewage conveyed to WWTP (MGD). </t>
    </r>
    <r>
      <rPr>
        <i/>
        <sz val="10"/>
        <rFont val="Arial Narrow"/>
        <family val="2"/>
      </rPr>
      <t>From SRM line 27.</t>
    </r>
  </si>
  <si>
    <r>
      <t xml:space="preserve">Primary treatment capacity (MGD). </t>
    </r>
    <r>
      <rPr>
        <i/>
        <sz val="10"/>
        <rFont val="Arial Narrow"/>
        <family val="2"/>
      </rPr>
      <t>From SRM line 28.</t>
    </r>
  </si>
  <si>
    <r>
      <t xml:space="preserve">Estimated total CSO volume (MG). </t>
    </r>
    <r>
      <rPr>
        <i/>
        <sz val="10"/>
        <rFont val="Arial Narrow"/>
        <family val="2"/>
      </rPr>
      <t>Add all Form SRM line 22 entries.</t>
    </r>
  </si>
  <si>
    <t>Water Quality</t>
  </si>
  <si>
    <t>Considerations</t>
  </si>
  <si>
    <r>
      <t>o</t>
    </r>
    <r>
      <rPr>
        <sz val="10"/>
        <rFont val="Arial Narrow"/>
        <family val="2"/>
      </rPr>
      <t xml:space="preserve"> Map or sketch of CSS is attached. See instructions</t>
    </r>
  </si>
  <si>
    <t>Nine Minimum</t>
  </si>
  <si>
    <t>Controls</t>
  </si>
  <si>
    <r>
      <t xml:space="preserve">Are sensitive areas present </t>
    </r>
    <r>
      <rPr>
        <u val="single"/>
        <sz val="10"/>
        <color indexed="8"/>
        <rFont val="Arial Narrow"/>
        <family val="2"/>
      </rPr>
      <t>and</t>
    </r>
    <r>
      <rPr>
        <sz val="10"/>
        <color indexed="8"/>
        <rFont val="Arial Narrow"/>
        <family val="2"/>
      </rPr>
      <t xml:space="preserve"> impacted by CSO discharges? </t>
    </r>
    <r>
      <rPr>
        <i/>
        <sz val="10"/>
        <color indexed="8"/>
        <rFont val="Arial Narrow"/>
        <family val="2"/>
      </rPr>
      <t>See instructions.</t>
    </r>
  </si>
  <si>
    <r>
      <t>o</t>
    </r>
    <r>
      <rPr>
        <sz val="10"/>
        <rFont val="Arial Narrow"/>
        <family val="2"/>
      </rPr>
      <t xml:space="preserve"> Previously submitted documentation or Schedule NMC attached. </t>
    </r>
    <r>
      <rPr>
        <i/>
        <sz val="10"/>
        <rFont val="Arial Narrow"/>
        <family val="2"/>
      </rPr>
      <t>See instructions.</t>
    </r>
  </si>
  <si>
    <t>Public</t>
  </si>
  <si>
    <t>Participation</t>
  </si>
  <si>
    <r>
      <t>o</t>
    </r>
    <r>
      <rPr>
        <sz val="10"/>
        <rFont val="Arial Narrow"/>
        <family val="2"/>
      </rPr>
      <t xml:space="preserve"> Previously submitted documentation or Schedule PP attached. </t>
    </r>
    <r>
      <rPr>
        <i/>
        <sz val="10"/>
        <rFont val="Arial Narrow"/>
        <family val="2"/>
      </rPr>
      <t>See instructions.</t>
    </r>
  </si>
  <si>
    <r>
      <t>o</t>
    </r>
    <r>
      <rPr>
        <sz val="10"/>
        <rFont val="Arial Narrow"/>
        <family val="2"/>
      </rPr>
      <t xml:space="preserve"> Recommended control alternatives and costs. </t>
    </r>
    <r>
      <rPr>
        <i/>
        <sz val="10"/>
        <rFont val="Arial Narrow"/>
        <family val="2"/>
      </rPr>
      <t>Attach Schedule VR.</t>
    </r>
  </si>
  <si>
    <r>
      <t>o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No.</t>
    </r>
    <r>
      <rPr>
        <sz val="10"/>
        <rFont val="Arial Narrow"/>
        <family val="2"/>
      </rPr>
      <t xml:space="preserve"> Continue with question 12.</t>
    </r>
  </si>
  <si>
    <t>Description of your Public Participation program.</t>
  </si>
  <si>
    <r>
      <t>o</t>
    </r>
    <r>
      <rPr>
        <sz val="10"/>
        <rFont val="Arial Narrow"/>
        <family val="2"/>
      </rPr>
      <t xml:space="preserve"> Estimation of overflow to be controlled. </t>
    </r>
    <r>
      <rPr>
        <i/>
        <sz val="10"/>
        <rFont val="Arial Narrow"/>
        <family val="2"/>
      </rPr>
      <t>Attach Schedule SRM.</t>
    </r>
  </si>
  <si>
    <t>Sewer</t>
  </si>
  <si>
    <t>05</t>
  </si>
  <si>
    <t>GENERAL INFORMATION</t>
  </si>
  <si>
    <t>1. Community</t>
  </si>
  <si>
    <t>Community Name</t>
  </si>
  <si>
    <t>NPDES permit number</t>
  </si>
  <si>
    <t xml:space="preserve">    Information </t>
  </si>
  <si>
    <t xml:space="preserve"> </t>
  </si>
  <si>
    <t>City, State, and ZIP Code</t>
  </si>
  <si>
    <t>2. System Type</t>
  </si>
  <si>
    <t>(check one)</t>
  </si>
  <si>
    <t>3. CSS</t>
  </si>
  <si>
    <t>Area of CSS in acres</t>
  </si>
  <si>
    <t>3a</t>
  </si>
  <si>
    <t>3b</t>
  </si>
  <si>
    <t>4a</t>
  </si>
  <si>
    <t>4b</t>
  </si>
  <si>
    <t>4c</t>
  </si>
  <si>
    <t>NINE MINIMUM CONTROLS</t>
  </si>
  <si>
    <t>5. NMC</t>
  </si>
  <si>
    <t>SENSITIVE AREAS</t>
  </si>
  <si>
    <t>6. Sensitive Areas</t>
  </si>
  <si>
    <t>WATER QUALITY CONSIDERATIONS</t>
  </si>
  <si>
    <t>7. Water Quality</t>
  </si>
  <si>
    <t xml:space="preserve">   Considerations</t>
  </si>
  <si>
    <t>SYSTEM CHARACTERIZATION</t>
  </si>
  <si>
    <t>8. Location</t>
  </si>
  <si>
    <t>9a</t>
  </si>
  <si>
    <t>9b</t>
  </si>
  <si>
    <t>9c</t>
  </si>
  <si>
    <t>9d</t>
  </si>
  <si>
    <t>10a</t>
  </si>
  <si>
    <t>10b</t>
  </si>
  <si>
    <t>11a</t>
  </si>
  <si>
    <t>11b</t>
  </si>
  <si>
    <t>11c</t>
  </si>
  <si>
    <t>PUBLIC PARTICIPATION</t>
  </si>
  <si>
    <t>12. Public</t>
  </si>
  <si>
    <t xml:space="preserve">      Participation</t>
  </si>
  <si>
    <t>06</t>
  </si>
  <si>
    <t>Current</t>
  </si>
  <si>
    <t>Projected</t>
  </si>
  <si>
    <t>Costs</t>
  </si>
  <si>
    <t>Total Costs</t>
  </si>
  <si>
    <r>
      <t xml:space="preserve">Current Costs. </t>
    </r>
    <r>
      <rPr>
        <i/>
        <sz val="10"/>
        <rFont val="Arial Narrow"/>
        <family val="2"/>
      </rPr>
      <t>Add lines 1 and 2.</t>
    </r>
  </si>
  <si>
    <r>
      <t xml:space="preserve">Present value adjustment factor. </t>
    </r>
    <r>
      <rPr>
        <i/>
        <sz val="10"/>
        <rFont val="Arial Narrow"/>
        <family val="2"/>
      </rPr>
      <t>See instructions.</t>
    </r>
  </si>
  <si>
    <t>Annual debt service (principal and interest) for projected WWT facilities and CSO controls.</t>
  </si>
  <si>
    <t>Multiply line 7 by line 8.</t>
  </si>
  <si>
    <r>
      <t xml:space="preserve">Present value of projected costs. </t>
    </r>
    <r>
      <rPr>
        <i/>
        <sz val="10"/>
        <rFont val="Arial Narrow"/>
        <family val="2"/>
      </rPr>
      <t>Multiply line 4 by line 5.</t>
    </r>
  </si>
  <si>
    <r>
      <t xml:space="preserve">Annualization factor. </t>
    </r>
    <r>
      <rPr>
        <i/>
        <sz val="10"/>
        <rFont val="Arial Narrow"/>
        <family val="2"/>
      </rPr>
      <t>See instructions.</t>
    </r>
  </si>
  <si>
    <r>
      <t xml:space="preserve">Fraction of total WWT flow attributable to residential users. </t>
    </r>
    <r>
      <rPr>
        <i/>
        <sz val="10"/>
        <rFont val="Arial Narrow"/>
        <family val="2"/>
      </rPr>
      <t>Divide line 12 by line 13.</t>
    </r>
  </si>
  <si>
    <r>
      <t xml:space="preserve">Residential share of total costs. </t>
    </r>
    <r>
      <rPr>
        <i/>
        <sz val="10"/>
        <rFont val="Arial Narrow"/>
        <family val="2"/>
      </rPr>
      <t>Mulitply line 11 by line 14.</t>
    </r>
  </si>
  <si>
    <r>
      <t xml:space="preserve">Projected Costs. </t>
    </r>
    <r>
      <rPr>
        <i/>
        <sz val="10"/>
        <rFont val="Arial Narrow"/>
        <family val="2"/>
      </rPr>
      <t>Add lines 6 and 9.</t>
    </r>
  </si>
  <si>
    <t>Median</t>
  </si>
  <si>
    <t>Income</t>
  </si>
  <si>
    <t>Household</t>
  </si>
  <si>
    <r>
      <t xml:space="preserve">Census Year MHI. </t>
    </r>
    <r>
      <rPr>
        <i/>
        <sz val="10"/>
        <rFont val="Arial Narrow"/>
        <family val="2"/>
      </rPr>
      <t>See instructions.</t>
    </r>
  </si>
  <si>
    <r>
      <t>Adjusted MHI.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Multiply line 18 by line 19.</t>
    </r>
  </si>
  <si>
    <t>Cost Per</t>
  </si>
  <si>
    <r>
      <t xml:space="preserve">MHI adjustment factor. </t>
    </r>
    <r>
      <rPr>
        <i/>
        <sz val="10"/>
        <rFont val="Arial Narrow"/>
        <family val="2"/>
      </rPr>
      <t>See instructions.</t>
    </r>
  </si>
  <si>
    <t>23a</t>
  </si>
  <si>
    <t>23b</t>
  </si>
  <si>
    <t>23c</t>
  </si>
  <si>
    <t>24a</t>
  </si>
  <si>
    <t>24b</t>
  </si>
  <si>
    <t>24c</t>
  </si>
  <si>
    <t>24d</t>
  </si>
  <si>
    <t>Overall Net</t>
  </si>
  <si>
    <t>Debt</t>
  </si>
  <si>
    <r>
      <t>Direct net debt (G.O. bonds excluding double-barreled bonds).</t>
    </r>
    <r>
      <rPr>
        <i/>
        <sz val="10"/>
        <rFont val="Arial Narrow"/>
        <family val="2"/>
      </rPr>
      <t xml:space="preserve"> See instructions.</t>
    </r>
  </si>
  <si>
    <r>
      <t xml:space="preserve">Overall net debt. </t>
    </r>
    <r>
      <rPr>
        <i/>
        <sz val="10"/>
        <rFont val="Arial Narrow"/>
        <family val="2"/>
      </rPr>
      <t>Add lines 26 and 27.</t>
    </r>
  </si>
  <si>
    <r>
      <t xml:space="preserve">Overall net debt as a percent of full MPV. </t>
    </r>
    <r>
      <rPr>
        <i/>
        <sz val="10"/>
        <rFont val="Arial Narrow"/>
        <family val="2"/>
      </rPr>
      <t>Divide line 28 by line 29, then multiply by 100.</t>
    </r>
  </si>
  <si>
    <r>
      <t xml:space="preserve">Full market property value (MPV). </t>
    </r>
    <r>
      <rPr>
        <i/>
        <sz val="10"/>
        <rFont val="Arial Narrow"/>
        <family val="2"/>
      </rPr>
      <t>See instructions.</t>
    </r>
  </si>
  <si>
    <r>
      <t>Bond Rating Benchmark</t>
    </r>
    <r>
      <rPr>
        <sz val="10"/>
        <rFont val="Arial Narrow"/>
        <family val="0"/>
      </rPr>
      <t xml:space="preserve">. </t>
    </r>
    <r>
      <rPr>
        <i/>
        <sz val="10"/>
        <rFont val="Arial Narrow"/>
        <family val="2"/>
      </rPr>
      <t>See instructions.</t>
    </r>
  </si>
  <si>
    <r>
      <t xml:space="preserve">Unemployment rate for permittee service area. </t>
    </r>
    <r>
      <rPr>
        <i/>
        <sz val="10"/>
        <rFont val="Arial Narrow"/>
        <family val="2"/>
      </rPr>
      <t>See instructions.</t>
    </r>
  </si>
  <si>
    <r>
      <t xml:space="preserve">Unemployment rate for permitee's county (use if permittee's rate is unavailable). </t>
    </r>
    <r>
      <rPr>
        <i/>
        <sz val="10"/>
        <rFont val="Arial Narrow"/>
        <family val="2"/>
      </rPr>
      <t>See instructions.</t>
    </r>
  </si>
  <si>
    <t>Unemploy-</t>
  </si>
  <si>
    <t>ment Rate</t>
  </si>
  <si>
    <r>
      <t xml:space="preserve">Average national unemployment rate. </t>
    </r>
    <r>
      <rPr>
        <i/>
        <sz val="10"/>
        <rFont val="Arial Narrow"/>
        <family val="2"/>
      </rPr>
      <t>See instructions.</t>
    </r>
  </si>
  <si>
    <r>
      <t>Unemployment Rate Benchmark.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See instructions.</t>
    </r>
  </si>
  <si>
    <t xml:space="preserve">  Source:</t>
  </si>
  <si>
    <r>
      <t xml:space="preserve">Census Year national MHI. </t>
    </r>
    <r>
      <rPr>
        <i/>
        <sz val="10"/>
        <rFont val="Arial Narrow"/>
        <family val="2"/>
      </rPr>
      <t>See instructions.</t>
    </r>
  </si>
  <si>
    <r>
      <t xml:space="preserve">MHI adjustment factor. </t>
    </r>
    <r>
      <rPr>
        <i/>
        <sz val="10"/>
        <rFont val="Arial Narrow"/>
        <family val="2"/>
      </rPr>
      <t>Copy from line 19.</t>
    </r>
  </si>
  <si>
    <r>
      <t xml:space="preserve">Adjusted national MHI. </t>
    </r>
    <r>
      <rPr>
        <i/>
        <sz val="10"/>
        <rFont val="Arial Narrow"/>
        <family val="2"/>
      </rPr>
      <t>Multiply line 37 by line 38.</t>
    </r>
  </si>
  <si>
    <r>
      <t xml:space="preserve">Property tax revenues. </t>
    </r>
    <r>
      <rPr>
        <i/>
        <sz val="10"/>
        <rFont val="Arial Narrow"/>
        <family val="2"/>
      </rPr>
      <t>See instructions.</t>
    </r>
  </si>
  <si>
    <r>
      <t xml:space="preserve">Property tax revenues as a percent of full MPV. </t>
    </r>
    <r>
      <rPr>
        <i/>
        <sz val="10"/>
        <rFont val="Arial Narrow"/>
        <family val="2"/>
      </rPr>
      <t>Divide line 42 by line 41, then multiply by 100.</t>
    </r>
  </si>
  <si>
    <r>
      <t xml:space="preserve">Property Tax Benchmark. </t>
    </r>
    <r>
      <rPr>
        <i/>
        <sz val="10"/>
        <rFont val="Arial Narrow"/>
        <family val="2"/>
      </rPr>
      <t>See instructions.</t>
    </r>
  </si>
  <si>
    <t>Rate</t>
  </si>
  <si>
    <r>
      <t xml:space="preserve">Property Taxes Levied. </t>
    </r>
    <r>
      <rPr>
        <i/>
        <sz val="10"/>
        <rFont val="Arial Narrow"/>
        <family val="2"/>
      </rPr>
      <t>See instructions.</t>
    </r>
  </si>
  <si>
    <r>
      <t xml:space="preserve">Property Tax Revenue Collection Rate. </t>
    </r>
    <r>
      <rPr>
        <i/>
        <sz val="10"/>
        <rFont val="Arial Narrow"/>
        <family val="2"/>
      </rPr>
      <t>Divide line 42 by line 45, then multiply by 100.</t>
    </r>
  </si>
  <si>
    <t>f</t>
  </si>
  <si>
    <r>
      <t xml:space="preserve">Bond Rating. </t>
    </r>
    <r>
      <rPr>
        <i/>
        <sz val="10"/>
        <rFont val="Arial Narrow"/>
        <family val="2"/>
      </rPr>
      <t>From line 25.</t>
    </r>
  </si>
  <si>
    <r>
      <t xml:space="preserve">Net Debt. </t>
    </r>
    <r>
      <rPr>
        <i/>
        <sz val="10"/>
        <rFont val="Arial Narrow"/>
        <family val="2"/>
      </rPr>
      <t>From line 31.</t>
    </r>
  </si>
  <si>
    <t>g</t>
  </si>
  <si>
    <r>
      <t xml:space="preserve">Median Household Income. </t>
    </r>
    <r>
      <rPr>
        <i/>
        <sz val="10"/>
        <rFont val="Arial Narrow"/>
        <family val="2"/>
      </rPr>
      <t>From line 40.</t>
    </r>
  </si>
  <si>
    <r>
      <t xml:space="preserve">Unemployment Rate. </t>
    </r>
    <r>
      <rPr>
        <i/>
        <sz val="10"/>
        <rFont val="Arial Narrow"/>
        <family val="2"/>
      </rPr>
      <t>From line 35.</t>
    </r>
  </si>
  <si>
    <r>
      <t xml:space="preserve">Property Tax. </t>
    </r>
    <r>
      <rPr>
        <i/>
        <sz val="10"/>
        <rFont val="Arial Narrow"/>
        <family val="2"/>
      </rPr>
      <t>From line 44.</t>
    </r>
  </si>
  <si>
    <r>
      <t xml:space="preserve">Collection Rate. </t>
    </r>
    <r>
      <rPr>
        <i/>
        <sz val="10"/>
        <rFont val="Arial Narrow"/>
        <family val="2"/>
      </rPr>
      <t>From line 47.</t>
    </r>
  </si>
  <si>
    <t>Benchmark</t>
  </si>
  <si>
    <t>Score</t>
  </si>
  <si>
    <r>
      <t xml:space="preserve">Permittee Financial Capability Indicators Benchmark. </t>
    </r>
    <r>
      <rPr>
        <i/>
        <sz val="10"/>
        <rFont val="Arial Narrow"/>
        <family val="2"/>
      </rPr>
      <t>See instructions.</t>
    </r>
  </si>
  <si>
    <r>
      <t>Financial Capability (High Burden, Medium Burden, or Low Burden)</t>
    </r>
    <r>
      <rPr>
        <sz val="10"/>
        <rFont val="Arial Narrow"/>
        <family val="0"/>
      </rPr>
      <t xml:space="preserve">. </t>
    </r>
    <r>
      <rPr>
        <i/>
        <sz val="10"/>
        <rFont val="Arial Narrow"/>
        <family val="2"/>
      </rPr>
      <t>See instructions.</t>
    </r>
    <r>
      <rPr>
        <sz val="10"/>
        <rFont val="Arial Narrow"/>
        <family val="0"/>
      </rPr>
      <t xml:space="preserve"> </t>
    </r>
  </si>
  <si>
    <r>
      <t xml:space="preserve">Residential indicator benchmark. </t>
    </r>
    <r>
      <rPr>
        <i/>
        <sz val="10"/>
        <rFont val="Arial Narrow"/>
        <family val="2"/>
      </rPr>
      <t>Copy from line 22.</t>
    </r>
  </si>
  <si>
    <r>
      <t xml:space="preserve">Sum. </t>
    </r>
    <r>
      <rPr>
        <i/>
        <sz val="10"/>
        <rFont val="Arial Narrow"/>
        <family val="2"/>
      </rPr>
      <t>Sum up scores.</t>
    </r>
  </si>
  <si>
    <r>
      <t xml:space="preserve">Debt of overlapping entities (proportionate share of multijurisdictional debt). </t>
    </r>
    <r>
      <rPr>
        <i/>
        <sz val="10"/>
        <rFont val="Arial Narrow"/>
        <family val="2"/>
      </rPr>
      <t>See instructions.</t>
    </r>
  </si>
  <si>
    <t>48a</t>
  </si>
  <si>
    <t>48b</t>
  </si>
  <si>
    <t>48c</t>
  </si>
  <si>
    <t>48d</t>
  </si>
  <si>
    <t>48e</t>
  </si>
  <si>
    <t>48f</t>
  </si>
  <si>
    <t>48g</t>
  </si>
  <si>
    <t>Schedule 1. NMC - Nine Minimum Controls</t>
  </si>
  <si>
    <t>Schedule 2. MAP - Map or Sketch of Combined Sewer System</t>
  </si>
  <si>
    <t>Schedule 4. CSOVOL</t>
  </si>
  <si>
    <t>CSO VOLUME</t>
  </si>
  <si>
    <t>13. CSO</t>
  </si>
  <si>
    <t>EVALUATION OF CSO CONTROLS</t>
  </si>
  <si>
    <t>AFFORDABILITY</t>
  </si>
  <si>
    <t>15. Affordability</t>
  </si>
  <si>
    <t>RECOMMENDED CSO CONTROL PLAN</t>
  </si>
  <si>
    <t xml:space="preserve">      Plan</t>
  </si>
  <si>
    <t xml:space="preserve">a. CSO Controls: </t>
  </si>
  <si>
    <t>d. Implementation Schedule:</t>
  </si>
  <si>
    <t>c. Financing Plan:</t>
  </si>
  <si>
    <r>
      <t>Page</t>
    </r>
    <r>
      <rPr>
        <b/>
        <sz val="14"/>
        <rFont val="Arial Narrow"/>
        <family val="2"/>
      </rPr>
      <t xml:space="preserve"> 2</t>
    </r>
  </si>
  <si>
    <r>
      <t xml:space="preserve">Annual operations and maintenance expenses (excluding depreciation). </t>
    </r>
    <r>
      <rPr>
        <i/>
        <sz val="10"/>
        <rFont val="Arial Narrow"/>
        <family val="2"/>
      </rPr>
      <t>See instructions.</t>
    </r>
  </si>
  <si>
    <r>
      <t xml:space="preserve">Annual debt service (principal and interest). </t>
    </r>
    <r>
      <rPr>
        <i/>
        <sz val="10"/>
        <rFont val="Arial Narrow"/>
        <family val="2"/>
      </rPr>
      <t>See instructions.</t>
    </r>
  </si>
  <si>
    <r>
      <t xml:space="preserve">Projected annual operations and maintenance expenses (excluding depreciation). </t>
    </r>
    <r>
      <rPr>
        <i/>
        <sz val="10"/>
        <rFont val="Arial Narrow"/>
        <family val="2"/>
      </rPr>
      <t>See instructions.</t>
    </r>
  </si>
  <si>
    <r>
      <t xml:space="preserve">Number of households in service area. </t>
    </r>
    <r>
      <rPr>
        <i/>
        <sz val="10"/>
        <rFont val="Arial Narrow"/>
        <family val="2"/>
      </rPr>
      <t>See instructions.</t>
    </r>
  </si>
  <si>
    <r>
      <t xml:space="preserve">Collection Rate Benchmark. </t>
    </r>
    <r>
      <rPr>
        <i/>
        <sz val="10"/>
        <rFont val="Arial Narrow"/>
        <family val="2"/>
      </rPr>
      <t>See instructions.</t>
    </r>
  </si>
  <si>
    <t>and</t>
  </si>
  <si>
    <t>Average dry weather flow in MGD</t>
  </si>
  <si>
    <t>Primary treatment capacity in MGD</t>
  </si>
  <si>
    <t xml:space="preserve">Secondary treatment capacity in MGD </t>
  </si>
  <si>
    <r>
      <t>Page</t>
    </r>
    <r>
      <rPr>
        <b/>
        <sz val="14"/>
        <rFont val="Arial Narrow"/>
        <family val="2"/>
      </rPr>
      <t xml:space="preserve"> 3</t>
    </r>
  </si>
  <si>
    <t>CSS without a WWTP</t>
  </si>
  <si>
    <t>CSS with a WWTP</t>
  </si>
  <si>
    <r>
      <t>Are sensitive areas present</t>
    </r>
    <r>
      <rPr>
        <sz val="10"/>
        <color indexed="8"/>
        <rFont val="Arial Narrow"/>
        <family val="2"/>
      </rPr>
      <t xml:space="preserve">? </t>
    </r>
    <r>
      <rPr>
        <i/>
        <sz val="10"/>
        <color indexed="8"/>
        <rFont val="Arial Narrow"/>
        <family val="2"/>
      </rPr>
      <t xml:space="preserve"> </t>
    </r>
  </si>
  <si>
    <t xml:space="preserve">  </t>
  </si>
  <si>
    <t>Has a TMDL been scheduled for the impaired waterbodies?</t>
  </si>
  <si>
    <r>
      <t>Are sensitive areas</t>
    </r>
    <r>
      <rPr>
        <sz val="10"/>
        <color indexed="8"/>
        <rFont val="Arial Narrow"/>
        <family val="2"/>
      </rPr>
      <t xml:space="preserve"> impacted by CSO discharges? </t>
    </r>
  </si>
  <si>
    <r>
      <t xml:space="preserve"> List causes or sources of impairment below. </t>
    </r>
    <r>
      <rPr>
        <i/>
        <sz val="10"/>
        <rFont val="Arial Narrow"/>
        <family val="2"/>
      </rPr>
      <t>Check instructions to see if use of this Template is appropriate.</t>
    </r>
  </si>
  <si>
    <t>9. CSO Information</t>
  </si>
  <si>
    <t xml:space="preserve">NMC-1: Proper operations and regular maintenance programs for the CSS and CSO outfalls </t>
  </si>
  <si>
    <t xml:space="preserve">NMC-2: Maximum use of the CSS for storage </t>
  </si>
  <si>
    <t xml:space="preserve">NMC-3: Review and modification of pretreatment requirements </t>
  </si>
  <si>
    <t xml:space="preserve">NMC-4: Maximization of flow to the POTW for treatment </t>
  </si>
  <si>
    <t>NMC-5: Elimination of CSOs during dry weather</t>
  </si>
  <si>
    <t xml:space="preserve">NMC-6: Control of solid and floatable materials in CSOs </t>
  </si>
  <si>
    <t xml:space="preserve">NMC-7: Pollution prevention programs </t>
  </si>
  <si>
    <t>NMC-8: Public notification</t>
  </si>
  <si>
    <t>NMC-9: Monitoring to effectively characterize CSO impacts and the efficacy of CSO controls</t>
  </si>
  <si>
    <r>
      <t xml:space="preserve">For guidance on NMC documentation, see </t>
    </r>
    <r>
      <rPr>
        <i/>
        <sz val="8"/>
        <rFont val="Arial Narrow"/>
        <family val="2"/>
      </rPr>
      <t xml:space="preserve">Combined Sewer Overflows Guidance for Nine Minimum Controls </t>
    </r>
    <r>
      <rPr>
        <sz val="8"/>
        <rFont val="Arial Narrow"/>
        <family val="2"/>
      </rPr>
      <t xml:space="preserve">(http://www.epa.gov/npdes/pubs/owm0030.pdf).  </t>
    </r>
  </si>
  <si>
    <t>FORM</t>
  </si>
  <si>
    <t>Schedule 1. NMC</t>
  </si>
  <si>
    <t>Schedule 2. MAP</t>
  </si>
  <si>
    <t>Schedule 3. PP</t>
  </si>
  <si>
    <t xml:space="preserve">Estimated cost of new primary treatment capacity at WWTP. </t>
  </si>
  <si>
    <t>Multiply line 4 by line 5.</t>
  </si>
  <si>
    <r>
      <t xml:space="preserve">Estimated cost of storage at WWTP. </t>
    </r>
    <r>
      <rPr>
        <i/>
        <sz val="10"/>
        <rFont val="Arial Narrow"/>
        <family val="2"/>
      </rPr>
      <t>Multiply line 7 by line 8.</t>
    </r>
  </si>
  <si>
    <t>Treatment at</t>
  </si>
  <si>
    <t>Sub-sewershed area to be separated (acres).</t>
  </si>
  <si>
    <r>
      <t xml:space="preserve">Unit cost for separation per acre. </t>
    </r>
    <r>
      <rPr>
        <i/>
        <sz val="10"/>
        <rFont val="Arial Narrow"/>
        <family val="2"/>
      </rPr>
      <t>See instructions.</t>
    </r>
  </si>
  <si>
    <t xml:space="preserve">Volume reduction to be achieved with storage (MG). </t>
  </si>
  <si>
    <t>Enter proposed volume of storage required.</t>
  </si>
  <si>
    <r>
      <t xml:space="preserve">Unit cost per MG of storage. </t>
    </r>
    <r>
      <rPr>
        <i/>
        <sz val="10"/>
        <rFont val="Arial Narrow"/>
        <family val="2"/>
      </rPr>
      <t>See instructions.</t>
    </r>
  </si>
  <si>
    <t>Summary of</t>
  </si>
  <si>
    <t>Control and</t>
  </si>
  <si>
    <t>4. WWTP</t>
  </si>
  <si>
    <t>Previously submitted documentation attached.</t>
  </si>
  <si>
    <r>
      <t xml:space="preserve">Unit cost of primary treatment per MGD. </t>
    </r>
    <r>
      <rPr>
        <i/>
        <sz val="10"/>
        <rFont val="Arial Narrow"/>
        <family val="2"/>
      </rPr>
      <t>See instructions.</t>
    </r>
  </si>
  <si>
    <t>Schedule 1-- NMC attached.</t>
  </si>
  <si>
    <t>List the permitted CSOs that may impact sensitive areas. Add detail on impacts where available.</t>
  </si>
  <si>
    <t>Schedule 3. Public Participation</t>
  </si>
  <si>
    <t>Schedule 4. CSO VOLUME - Simplified Rational Method for Estimating the Volume of Combined Sewage To Be Treated, Stored, or Eliminated</t>
  </si>
  <si>
    <r>
      <t xml:space="preserve">       No.</t>
    </r>
    <r>
      <rPr>
        <sz val="10"/>
        <rFont val="Arial Narrow"/>
        <family val="2"/>
      </rPr>
      <t xml:space="preserve"> Continue to Line 7. </t>
    </r>
  </si>
  <si>
    <r>
      <t xml:space="preserve">       Yes.</t>
    </r>
    <r>
      <rPr>
        <sz val="10"/>
        <rFont val="Arial Narrow"/>
        <family val="2"/>
      </rPr>
      <t xml:space="preserve"> Continue to Line 6b.</t>
    </r>
  </si>
  <si>
    <r>
      <t xml:space="preserve">       Yes.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Check instructions to see if use of this Template is appropriate.</t>
    </r>
  </si>
  <si>
    <t xml:space="preserve">       Yes </t>
  </si>
  <si>
    <t xml:space="preserve">       No</t>
  </si>
  <si>
    <r>
      <t xml:space="preserve">Map or sketch of the CSS. </t>
    </r>
    <r>
      <rPr>
        <i/>
        <sz val="10"/>
        <rFont val="Arial Narrow"/>
        <family val="2"/>
      </rPr>
      <t>Attach Schedule 2--MAP.</t>
    </r>
  </si>
  <si>
    <t>Low Burden</t>
  </si>
  <si>
    <t>Medium Burden</t>
  </si>
  <si>
    <t>High Burden</t>
  </si>
  <si>
    <r>
      <t xml:space="preserve">Page </t>
    </r>
    <r>
      <rPr>
        <b/>
        <sz val="14"/>
        <rFont val="Arial Narrow"/>
        <family val="2"/>
      </rPr>
      <t>1</t>
    </r>
  </si>
  <si>
    <t>CSO 001</t>
  </si>
  <si>
    <t>CSO 002</t>
  </si>
  <si>
    <t>CSO 003</t>
  </si>
  <si>
    <t>CSO 004</t>
  </si>
  <si>
    <t xml:space="preserve">Conveyance </t>
  </si>
  <si>
    <t>Totals</t>
  </si>
  <si>
    <t>Latitude/Longitude</t>
  </si>
  <si>
    <t>11. Pipe, Capacity and</t>
  </si>
  <si>
    <t>Flow Information</t>
  </si>
  <si>
    <t>16. Recommended</t>
  </si>
  <si>
    <t xml:space="preserve">     CSO Control</t>
  </si>
  <si>
    <t>Summary of CSO Controls:</t>
  </si>
  <si>
    <t>b. Summary of Cost of CSO Controls:</t>
  </si>
  <si>
    <t xml:space="preserve">Runoff to CSS eliminated due to sewer separation (gallons). </t>
  </si>
  <si>
    <t>Off-Line</t>
  </si>
  <si>
    <t>(Current</t>
  </si>
  <si>
    <t>Dollars)</t>
  </si>
  <si>
    <r>
      <t xml:space="preserve">Projected debt costs. </t>
    </r>
    <r>
      <rPr>
        <i/>
        <sz val="10"/>
        <rFont val="Arial Narrow"/>
        <family val="2"/>
      </rPr>
      <t>See instructions.</t>
    </r>
  </si>
  <si>
    <r>
      <t>Cost Per Household (CPH).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Divide line 15 by line 16.</t>
    </r>
  </si>
  <si>
    <r>
      <t>Residential Indicator</t>
    </r>
    <r>
      <rPr>
        <sz val="10"/>
        <rFont val="Arial Narrow"/>
        <family val="0"/>
      </rPr>
      <t xml:space="preserve">. </t>
    </r>
    <r>
      <rPr>
        <i/>
        <sz val="10"/>
        <rFont val="Arial Narrow"/>
        <family val="2"/>
      </rPr>
      <t>See instructions.</t>
    </r>
  </si>
  <si>
    <r>
      <t xml:space="preserve">Annual WWT/CSO control CPH as % adjusted MHI. </t>
    </r>
    <r>
      <rPr>
        <i/>
        <sz val="10"/>
        <rFont val="Arial Narrow"/>
        <family val="2"/>
      </rPr>
      <t>Divide line 17 by line 20, then multiply by 100.</t>
    </r>
  </si>
  <si>
    <r>
      <t xml:space="preserve">Median household income - permittee. </t>
    </r>
    <r>
      <rPr>
        <i/>
        <sz val="10"/>
        <rFont val="Arial Narrow"/>
        <family val="2"/>
      </rPr>
      <t>Copy from line 20.</t>
    </r>
  </si>
  <si>
    <r>
      <t>MHI Benchmark.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See instructions.</t>
    </r>
  </si>
  <si>
    <t>Financial</t>
  </si>
  <si>
    <t>Management</t>
  </si>
  <si>
    <t>Indicators</t>
  </si>
  <si>
    <t>Property Tax</t>
  </si>
  <si>
    <t xml:space="preserve">and Collection </t>
  </si>
  <si>
    <t>Date</t>
  </si>
  <si>
    <t>Community name</t>
  </si>
  <si>
    <t>Sub-sewer-</t>
  </si>
  <si>
    <t>shed Area</t>
  </si>
  <si>
    <t xml:space="preserve">Peak Wet </t>
  </si>
  <si>
    <t>Weather Flow</t>
  </si>
  <si>
    <t xml:space="preserve">Volume of excess combined sewage (MG) at individual CSO </t>
  </si>
  <si>
    <t>Diversion</t>
  </si>
  <si>
    <t xml:space="preserve">Peak rate of collected combined sewage diverted to the WWTP </t>
  </si>
  <si>
    <t xml:space="preserve">Peak rate of combined sewage conveyed to WWTP (MGD). </t>
  </si>
  <si>
    <t>Add up sub-sewershed values on line 20.</t>
  </si>
  <si>
    <t xml:space="preserve">Peak rate of sewage conveyed to WWTP (MGD). </t>
  </si>
  <si>
    <t>Add lines 21, 22 and 23.</t>
  </si>
  <si>
    <t>Add up sub-sewershed values on line 16.</t>
  </si>
  <si>
    <r>
      <t xml:space="preserve">Sub-sewershed runoff coefficient. </t>
    </r>
    <r>
      <rPr>
        <i/>
        <sz val="10"/>
        <rFont val="Arial Narrow"/>
        <family val="2"/>
      </rPr>
      <t>Use Table 1.</t>
    </r>
  </si>
  <si>
    <r>
      <t>Calculated runoff rate (acre inch per hour).</t>
    </r>
    <r>
      <rPr>
        <i/>
        <sz val="10"/>
        <rFont val="Arial Narrow"/>
        <family val="2"/>
      </rPr>
      <t xml:space="preserve"> Multiply lines 1, 3 and 4.</t>
    </r>
  </si>
  <si>
    <r>
      <t xml:space="preserve">Overflow fraction of combined sewage. </t>
    </r>
    <r>
      <rPr>
        <i/>
        <sz val="10"/>
        <rFont val="Arial Narrow"/>
        <family val="2"/>
      </rPr>
      <t>Determine from line 10</t>
    </r>
  </si>
  <si>
    <r>
      <t xml:space="preserve">24-hr rainfall (inches). </t>
    </r>
    <r>
      <rPr>
        <i/>
        <sz val="10"/>
        <rFont val="Arial Narrow"/>
        <family val="2"/>
      </rPr>
      <t>Multiply Line 4 by 2.1.</t>
    </r>
  </si>
  <si>
    <r>
      <t>Total volume of flow (MG).</t>
    </r>
    <r>
      <rPr>
        <i/>
        <sz val="10"/>
        <rFont val="Arial Narrow"/>
        <family val="2"/>
      </rPr>
      <t xml:space="preserve">  Add lines 13 and 14.</t>
    </r>
  </si>
  <si>
    <r>
      <t xml:space="preserve">Diversion fraction of combined sewage. </t>
    </r>
    <r>
      <rPr>
        <i/>
        <sz val="10"/>
        <rFont val="Arial Narrow"/>
        <family val="2"/>
      </rPr>
      <t xml:space="preserve">Determine from line 10 </t>
    </r>
  </si>
  <si>
    <r>
      <t xml:space="preserve">Volume of runoff diverted to WWTP (MG). </t>
    </r>
    <r>
      <rPr>
        <i/>
        <sz val="10"/>
        <rFont val="Arial Narrow"/>
        <family val="2"/>
      </rPr>
      <t>Multiply line 13 by line 17.</t>
    </r>
  </si>
  <si>
    <r>
      <t>within sub-sewersheds.</t>
    </r>
    <r>
      <rPr>
        <i/>
        <sz val="10"/>
        <rFont val="Arial Narrow"/>
        <family val="2"/>
      </rPr>
      <t xml:space="preserve">  Enter smaller of line 8 and line 9.</t>
    </r>
  </si>
  <si>
    <r>
      <t xml:space="preserve">Fraction of combined sewage untreated at WWTP. </t>
    </r>
    <r>
      <rPr>
        <i/>
        <sz val="10"/>
        <rFont val="Arial Narrow"/>
        <family val="2"/>
      </rPr>
      <t>Determine from</t>
    </r>
  </si>
  <si>
    <r>
      <t>Total volume of sewage during 24-hour rainfall event (MG).</t>
    </r>
    <r>
      <rPr>
        <i/>
        <sz val="10"/>
        <rFont val="Arial Narrow"/>
        <family val="2"/>
      </rPr>
      <t xml:space="preserve">  </t>
    </r>
  </si>
  <si>
    <t>Facility name</t>
  </si>
  <si>
    <t>Number of CSO outfalls</t>
  </si>
  <si>
    <r>
      <t xml:space="preserve">       Yes.  </t>
    </r>
    <r>
      <rPr>
        <sz val="10"/>
        <rFont val="Arial Narrow"/>
        <family val="2"/>
      </rPr>
      <t>If yes, provide date:</t>
    </r>
  </si>
  <si>
    <t>Sub-sewershed area (acres)</t>
  </si>
  <si>
    <t>Principal land use</t>
  </si>
  <si>
    <t>10. CSS Information</t>
  </si>
  <si>
    <t xml:space="preserve">      Volume</t>
  </si>
  <si>
    <t>14. CSO</t>
  </si>
  <si>
    <t xml:space="preserve">      Controls</t>
  </si>
  <si>
    <r>
      <t xml:space="preserve">Analysis of the volume of combined sewage that needs to be stored, treated, or eliminated. </t>
    </r>
    <r>
      <rPr>
        <i/>
        <sz val="10"/>
        <rFont val="Arial Narrow"/>
        <family val="2"/>
      </rPr>
      <t>Attach Schedule 4--CSO VOLUME.</t>
    </r>
  </si>
  <si>
    <r>
      <t xml:space="preserve">Description of public participation activities.  </t>
    </r>
    <r>
      <rPr>
        <i/>
        <sz val="10"/>
        <rFont val="Arial Narrow"/>
        <family val="2"/>
      </rPr>
      <t>Attach Schedule 3--PUBLIC PARTICIPATION.</t>
    </r>
  </si>
  <si>
    <r>
      <t xml:space="preserve">Separate documentation of the analysis of combined sewage volume. </t>
    </r>
    <r>
      <rPr>
        <i/>
        <sz val="10"/>
        <rFont val="Arial Narrow"/>
        <family val="2"/>
      </rPr>
      <t>Attach documentation.</t>
    </r>
  </si>
  <si>
    <r>
      <t xml:space="preserve">Separate documentation of the evaluation of CSO control alternatives. </t>
    </r>
    <r>
      <rPr>
        <i/>
        <sz val="10"/>
        <rFont val="Arial Narrow"/>
        <family val="2"/>
      </rPr>
      <t>Attach documentation.</t>
    </r>
  </si>
  <si>
    <t>Check the appropriate affordability burden from Schedule 6--CSO AFFORDABILITY.</t>
  </si>
  <si>
    <t>using instructions.</t>
  </si>
  <si>
    <r>
      <t>Volume of dry weather flow (MG).</t>
    </r>
    <r>
      <rPr>
        <i/>
        <sz val="10"/>
        <rFont val="Arial Narrow"/>
        <family val="2"/>
      </rPr>
      <t xml:space="preserve">  Enter value from line 7.</t>
    </r>
  </si>
  <si>
    <r>
      <t>Dry weather flow rate (MGD).</t>
    </r>
    <r>
      <rPr>
        <i/>
        <sz val="10"/>
        <rFont val="Arial Narrow"/>
        <family val="2"/>
      </rPr>
      <t xml:space="preserve"> See instructions.</t>
    </r>
  </si>
  <si>
    <t>using Table 2.</t>
  </si>
  <si>
    <t>line 26 using instructions.</t>
  </si>
  <si>
    <r>
      <t xml:space="preserve">Volume of combined sewage untreated at WWTP. </t>
    </r>
    <r>
      <rPr>
        <i/>
        <sz val="10"/>
        <rFont val="Arial Narrow"/>
        <family val="2"/>
      </rPr>
      <t>Multiply line</t>
    </r>
  </si>
  <si>
    <r>
      <t xml:space="preserve">Additional primary treatment capacity required (MGD). </t>
    </r>
    <r>
      <rPr>
        <i/>
        <sz val="10"/>
        <rFont val="Arial Narrow"/>
        <family val="2"/>
      </rPr>
      <t>See instructions.</t>
    </r>
  </si>
  <si>
    <r>
      <t>Runoff coefficient of area to be separated.</t>
    </r>
    <r>
      <rPr>
        <i/>
        <sz val="10"/>
        <rFont val="Arial Narrow"/>
        <family val="2"/>
      </rPr>
      <t xml:space="preserve"> Line 3 on Schedule 4.</t>
    </r>
  </si>
  <si>
    <t>Ratio of primary capacity to peak rate of sewage conveyed to WWTP.</t>
  </si>
  <si>
    <t>Divide line 25 by line 24. Enter 1.0 if line 24 is less than line 25.</t>
  </si>
  <si>
    <t xml:space="preserve">Total volume reduction in sub-sewersheds (MG). </t>
  </si>
  <si>
    <t>Volume reduction from CSO controls in sub-sewershed (MG).</t>
  </si>
  <si>
    <r>
      <t>Unit cost of additional storage at WWTP in ($/MG).</t>
    </r>
    <r>
      <rPr>
        <i/>
        <sz val="10"/>
        <rFont val="Arial Narrow"/>
        <family val="2"/>
      </rPr>
      <t xml:space="preserve"> See instructions.</t>
    </r>
  </si>
  <si>
    <r>
      <t xml:space="preserve">             </t>
    </r>
    <r>
      <rPr>
        <sz val="10"/>
        <rFont val="Arial Narrow"/>
        <family val="2"/>
      </rPr>
      <t xml:space="preserve"> Explanation:</t>
    </r>
  </si>
  <si>
    <t>Dry Weather Flow Within the CSS</t>
  </si>
  <si>
    <t>Flow Within</t>
  </si>
  <si>
    <t>the CSS</t>
  </si>
  <si>
    <r>
      <t>rainfall period (MG)</t>
    </r>
    <r>
      <rPr>
        <i/>
        <sz val="10"/>
        <rFont val="Arial Narrow"/>
        <family val="2"/>
      </rPr>
      <t>. Add lines 14 and 18.</t>
    </r>
  </si>
  <si>
    <t xml:space="preserve">Total volume of combined sewage conveyed to WWTP during 24-hour   </t>
  </si>
  <si>
    <t>Peak rate of sewage from non-CSO areas (MGD).</t>
  </si>
  <si>
    <t>Peak rate of sewage from satellite communities (MGD).</t>
  </si>
  <si>
    <t xml:space="preserve">Sum of combined sewage (MG) conveyed to WWTP during 24-hour </t>
  </si>
  <si>
    <r>
      <t>rainfall period</t>
    </r>
    <r>
      <rPr>
        <i/>
        <sz val="10"/>
        <rFont val="Arial Narrow"/>
        <family val="2"/>
      </rPr>
      <t>. Add up sub-sewershed values on line 19.</t>
    </r>
  </si>
  <si>
    <t>period (MG).</t>
  </si>
  <si>
    <t xml:space="preserve">Volume of sewage from non-CSO areas during 24-hour rainfall </t>
  </si>
  <si>
    <r>
      <t>Dry weather flow from non-CSO areas (MGD).</t>
    </r>
    <r>
      <rPr>
        <i/>
        <sz val="10"/>
        <rFont val="Arial Narrow"/>
        <family val="2"/>
      </rPr>
      <t xml:space="preserve">  </t>
    </r>
  </si>
  <si>
    <t>Volume of sewage from satellite communities during 24-hour rainfall</t>
  </si>
  <si>
    <t>Add lines 28, 30 and 32.</t>
  </si>
  <si>
    <t>33 by line 27. Enter 0.0 if line 25 is greater than line 24.</t>
  </si>
  <si>
    <t xml:space="preserve">Volume of combined sewage overflow at WWTP (MG). </t>
  </si>
  <si>
    <t>Volume of combined sewage overflow at CSO Outfalls (MG).</t>
  </si>
  <si>
    <r>
      <t xml:space="preserve">       No.</t>
    </r>
    <r>
      <rPr>
        <sz val="10"/>
        <rFont val="Arial Narrow"/>
        <family val="2"/>
      </rPr>
      <t xml:space="preserve"> No. Provide explanation of how determination was made and continue to Line 7.</t>
    </r>
  </si>
  <si>
    <r>
      <t xml:space="preserve">       No.</t>
    </r>
    <r>
      <rPr>
        <sz val="10"/>
        <rFont val="Arial Narrow"/>
        <family val="2"/>
      </rPr>
      <t xml:space="preserve"> Provide explanation of how determination was made and continue to Line 8. </t>
    </r>
  </si>
  <si>
    <t>Type of CSO hydraulioc control</t>
  </si>
  <si>
    <t>CSO hydraulic control capacity (MGD)</t>
  </si>
  <si>
    <t>Name of interceptor or downstream pipe</t>
  </si>
  <si>
    <r>
      <t xml:space="preserve">hydraulic controls during 24-hour rainfall period. </t>
    </r>
    <r>
      <rPr>
        <i/>
        <sz val="10"/>
        <rFont val="Arial Narrow"/>
        <family val="2"/>
      </rPr>
      <t>Multiply line 11 by line 15.</t>
    </r>
  </si>
  <si>
    <t>line 8. Enter 1.0 if line 8 is less than line 9.</t>
  </si>
  <si>
    <r>
      <t xml:space="preserve">Ratio of CSO hydraulic control capacity to peak flow rate. </t>
    </r>
    <r>
      <rPr>
        <i/>
        <sz val="10"/>
        <rFont val="Arial Narrow"/>
        <family val="2"/>
      </rPr>
      <t>Divide line 9 by</t>
    </r>
  </si>
  <si>
    <t>CSO Volume</t>
  </si>
  <si>
    <t>Enter difference if line 2 is less than line 1.</t>
  </si>
  <si>
    <t xml:space="preserve">Difference between primary treatment capacity and peak rate of sewage </t>
  </si>
  <si>
    <t xml:space="preserve">conveyed to WWTP (MGD). Enter -0- if line 2 is greater than line 1.  </t>
  </si>
  <si>
    <r>
      <t xml:space="preserve">Volume of storage required at WWTP (MG). </t>
    </r>
    <r>
      <rPr>
        <i/>
        <sz val="10"/>
        <rFont val="Arial Narrow"/>
        <family val="2"/>
      </rPr>
      <t xml:space="preserve"> Enter value from line 3.</t>
    </r>
  </si>
  <si>
    <r>
      <t xml:space="preserve">Design storm rainfall for 1-hour, 3-month storm (in/hr). </t>
    </r>
    <r>
      <rPr>
        <i/>
        <sz val="10"/>
        <rFont val="Arial Narrow"/>
        <family val="2"/>
      </rPr>
      <t>See instructions.</t>
    </r>
  </si>
  <si>
    <t>07</t>
  </si>
  <si>
    <t>Impervious</t>
  </si>
  <si>
    <t>Area</t>
  </si>
  <si>
    <t>Retention</t>
  </si>
  <si>
    <t>Reduction</t>
  </si>
  <si>
    <t>Green Roofs</t>
  </si>
  <si>
    <t>Bioretention</t>
  </si>
  <si>
    <t>Vegetated</t>
  </si>
  <si>
    <t>Swales</t>
  </si>
  <si>
    <t>lines 9, 10, 11, and 12 by 0.5922.</t>
  </si>
  <si>
    <t>11, 15, and 16.</t>
  </si>
  <si>
    <t>product of lines 9, 18, 19, and 20 by 0.5922.</t>
  </si>
  <si>
    <t>of lines 18, 19, 23, and 24 by 10.</t>
  </si>
  <si>
    <t>Permeable</t>
  </si>
  <si>
    <t>Pavement</t>
  </si>
  <si>
    <t>Rain Barrels</t>
  </si>
  <si>
    <t>and Cisterns</t>
  </si>
  <si>
    <t>product of lines 9, 26, and 28 by 0.5922.</t>
  </si>
  <si>
    <t>27, 31, and 32.</t>
  </si>
  <si>
    <t>product of lines 9, 34, and 35 by 0.5922.</t>
  </si>
  <si>
    <t>lines 34, 38, and 39.</t>
  </si>
  <si>
    <t>lines 41, 42, and 43.</t>
  </si>
  <si>
    <t>Check</t>
  </si>
  <si>
    <t>Add lines 14, 22, 30, 37, and 45.</t>
  </si>
  <si>
    <t>equal to 1.00 or less than 1.05.</t>
  </si>
  <si>
    <t>Cumulative</t>
  </si>
  <si>
    <t>See instructions. Adjust lines 4 to 48 until line 51 is greater than or</t>
  </si>
  <si>
    <t xml:space="preserve">Runoff </t>
  </si>
  <si>
    <t>Recalculation</t>
  </si>
  <si>
    <t>Flow Rate</t>
  </si>
  <si>
    <t>Weather</t>
  </si>
  <si>
    <t>line 60 by line 59. Enter 1.0 if line 59 is less than line 60.</t>
  </si>
  <si>
    <t xml:space="preserve">Revised volume of excess combined sewage (MG) at individual CSO </t>
  </si>
  <si>
    <t xml:space="preserve">Revised </t>
  </si>
  <si>
    <t xml:space="preserve">Revised total volume of combined sewage conveyed to WWTP during </t>
  </si>
  <si>
    <t>Schedule 5B. NETWORK</t>
  </si>
  <si>
    <t>Add up sub-sewershed values on line 69.</t>
  </si>
  <si>
    <t>Add lines 70, 71 and 72.</t>
  </si>
  <si>
    <t xml:space="preserve">Revised peak rate of collected combined sewage diverted to the WWTP </t>
  </si>
  <si>
    <t xml:space="preserve">Revised peak rate of combined sewage conveyed to WWTP (MGD). </t>
  </si>
  <si>
    <t xml:space="preserve">Revised peak rate of sewage conveyed to WWTP (MGD). </t>
  </si>
  <si>
    <t>Revised ratio of primary capacity to peak rate of sewage conveyed to</t>
  </si>
  <si>
    <t>Schedule 5A. RUNOFF</t>
  </si>
  <si>
    <t>Runoff reduction volume (MG) derived from sum of individual practices.</t>
  </si>
  <si>
    <t>lines 41, 42, 46 and 47.</t>
  </si>
  <si>
    <t>Revised volume of combined sewage overflow at CSO Outfalls (MG).</t>
  </si>
  <si>
    <t xml:space="preserve">Revised volume of combined sewage overflow at WWTP (MG). </t>
  </si>
  <si>
    <t xml:space="preserve">Enter value from line 34. </t>
  </si>
  <si>
    <t xml:space="preserve">Enter value from line 81. </t>
  </si>
  <si>
    <r>
      <t xml:space="preserve">Peak rate of sewage conveyed to WWTP (MGD). </t>
    </r>
    <r>
      <rPr>
        <i/>
        <sz val="10"/>
        <rFont val="Arial Narrow"/>
        <family val="2"/>
      </rPr>
      <t>Line 24 on Schedule 4</t>
    </r>
  </si>
  <si>
    <t>or Line 73 on Schedule 5A.  See instructions.</t>
  </si>
  <si>
    <r>
      <t xml:space="preserve">Total cost of additional treatment and/or storage at WWTP. </t>
    </r>
    <r>
      <rPr>
        <i/>
        <sz val="10"/>
        <rFont val="Arial Narrow"/>
        <family val="2"/>
      </rPr>
      <t>Add costs on</t>
    </r>
  </si>
  <si>
    <t xml:space="preserve"> line 6 and line 9 or leave blank if no controls are planned for WWTP.</t>
  </si>
  <si>
    <r>
      <t>Evaluation of CSO control alternatives.</t>
    </r>
    <r>
      <rPr>
        <i/>
        <sz val="10"/>
        <rFont val="Arial Narrow"/>
        <family val="0"/>
      </rPr>
      <t xml:space="preserve"> Attach Schedules 5a and 5b--CSO CONTROL.</t>
    </r>
  </si>
  <si>
    <t>line 1 by line 2.</t>
  </si>
  <si>
    <t>(FORM GREEN LTCP-EZ)</t>
  </si>
  <si>
    <r>
      <t>Ø</t>
    </r>
    <r>
      <rPr>
        <sz val="10"/>
        <rFont val="Arial Narrow"/>
        <family val="2"/>
      </rPr>
      <t xml:space="preserve"> Attach to FORM GREEN LTCP-EZ</t>
    </r>
  </si>
  <si>
    <t>Community name shown on FORM GREEN LTCP-EZ</t>
  </si>
  <si>
    <r>
      <t xml:space="preserve">Sub-sewershed area (acres). </t>
    </r>
    <r>
      <rPr>
        <i/>
        <sz val="10"/>
        <rFont val="Arial Narrow"/>
        <family val="2"/>
      </rPr>
      <t>Line 10a on Form Green LTCP-EZ.</t>
    </r>
  </si>
  <si>
    <r>
      <t xml:space="preserve">Principal land use. </t>
    </r>
    <r>
      <rPr>
        <i/>
        <sz val="10"/>
        <rFont val="Arial Narrow"/>
        <family val="2"/>
      </rPr>
      <t>Line 10b on Form Green LTCP-EZ.</t>
    </r>
  </si>
  <si>
    <r>
      <t xml:space="preserve">CSO hydraulic control capacity (MGD). </t>
    </r>
    <r>
      <rPr>
        <i/>
        <sz val="10"/>
        <rFont val="Arial Narrow"/>
        <family val="2"/>
      </rPr>
      <t>Line 11b on Form Green LTCP-EZ.</t>
    </r>
  </si>
  <si>
    <r>
      <t xml:space="preserve">United States Environmental Protection Agency                                                                                                                                                                                  </t>
    </r>
    <r>
      <rPr>
        <b/>
        <sz val="10"/>
        <rFont val="Arial Narrow"/>
        <family val="2"/>
      </rPr>
      <t xml:space="preserve">CSO Green Long-Term Control Plan Template for Small Communities </t>
    </r>
    <r>
      <rPr>
        <sz val="10"/>
        <rFont val="Arial Narrow"/>
        <family val="2"/>
      </rPr>
      <t xml:space="preserve">                                                                          </t>
    </r>
  </si>
  <si>
    <r>
      <t xml:space="preserve">United States Environmental Protection Agency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Narrow"/>
        <family val="2"/>
      </rPr>
      <t>CSO Green Long-Term Control Plan Template for Small Communities</t>
    </r>
  </si>
  <si>
    <t xml:space="preserve">(Form Green LTCP-EZ) </t>
  </si>
  <si>
    <t>LTCP-EZ</t>
  </si>
  <si>
    <t>FORM GREEN</t>
  </si>
  <si>
    <t>GREEN LTCP-EZ</t>
  </si>
  <si>
    <t>Enter the type(s) of sensitive areas for all CSO receiving waters.</t>
  </si>
  <si>
    <r>
      <t xml:space="preserve">Evaluation of financial capability. </t>
    </r>
    <r>
      <rPr>
        <i/>
        <sz val="10"/>
        <rFont val="Arial Narrow"/>
        <family val="2"/>
      </rPr>
      <t>Attach Schedule 6--CSO AFFORDABILITY.</t>
    </r>
  </si>
  <si>
    <t>Map or sketch of your combined sewer system showing contributing areas, CSOs, interceptors, and WWTP as applicable.</t>
  </si>
  <si>
    <r>
      <t xml:space="preserve">Peak runoff rate in MGD. </t>
    </r>
    <r>
      <rPr>
        <i/>
        <sz val="10"/>
        <rFont val="Arial Narrow"/>
        <family val="2"/>
      </rPr>
      <t>Multiply line 5 by 0.6517.</t>
    </r>
  </si>
  <si>
    <r>
      <t xml:space="preserve">Peak flow rate (MGD). </t>
    </r>
    <r>
      <rPr>
        <i/>
        <sz val="10"/>
        <rFont val="Arial Narrow"/>
        <family val="2"/>
      </rPr>
      <t>Add lines 6 and 7.</t>
    </r>
  </si>
  <si>
    <r>
      <t xml:space="preserve">Volume of runoff (MG). </t>
    </r>
    <r>
      <rPr>
        <i/>
        <sz val="10"/>
        <rFont val="Arial Narrow"/>
        <family val="2"/>
      </rPr>
      <t>Multiply lines 1, 3 and 12, then by 0.02715.</t>
    </r>
  </si>
  <si>
    <r>
      <t xml:space="preserve">Primary treatment capacity (MGD).  </t>
    </r>
    <r>
      <rPr>
        <i/>
        <sz val="10"/>
        <rFont val="Arial Narrow"/>
        <family val="2"/>
      </rPr>
      <t>Line 4a on Form Green LTCP-EZ.</t>
    </r>
  </si>
  <si>
    <t>Dry weather flow from satellite communites (MGD).</t>
  </si>
  <si>
    <t>Fraction of sub-sewershed to be developed over planning horizon.</t>
  </si>
  <si>
    <t>Multiply product of lines 5 and 6 by 0.95.</t>
  </si>
  <si>
    <t>Number of existing buildings with green roofs expected to be installed.</t>
  </si>
  <si>
    <t>Average roof area (sq ft) of buildings with green roofs to be installed.</t>
  </si>
  <si>
    <r>
      <t xml:space="preserve">Green roof runoff reduction volume (MG).  </t>
    </r>
    <r>
      <rPr>
        <i/>
        <sz val="10"/>
        <rFont val="Arial Narrow"/>
        <family val="2"/>
      </rPr>
      <t>Divide line 13 by 1,000,000.</t>
    </r>
  </si>
  <si>
    <t>Fraction of publicly owned or subsidized buildings with green roofs.</t>
  </si>
  <si>
    <t>Number of bioretention facilities being installed.</t>
  </si>
  <si>
    <t>bioretention facility.</t>
  </si>
  <si>
    <t>Schedule 6. FINANCIAL CAPABILITY</t>
  </si>
  <si>
    <t>SCHEDULE 6: FINANCIAL CAPABILITY</t>
  </si>
  <si>
    <r>
      <t xml:space="preserve">Directly connected impervious area (acres) within sub-sewershed.  </t>
    </r>
    <r>
      <rPr>
        <i/>
        <sz val="10"/>
        <rFont val="Arial Narrow"/>
        <family val="2"/>
      </rPr>
      <t>Multiply</t>
    </r>
  </si>
  <si>
    <r>
      <t xml:space="preserve">Directly connected impervious area (acres) managed.  </t>
    </r>
    <r>
      <rPr>
        <i/>
        <sz val="10"/>
        <rFont val="Arial Narrow"/>
        <family val="2"/>
      </rPr>
      <t>Multiply line 3 by line 4.</t>
    </r>
  </si>
  <si>
    <r>
      <t xml:space="preserve">24-hour rainfall (inches). </t>
    </r>
    <r>
      <rPr>
        <i/>
        <sz val="10"/>
        <rFont val="Arial Narrow"/>
        <family val="2"/>
      </rPr>
      <t>Line 12 on Schedule 4.</t>
    </r>
  </si>
  <si>
    <t xml:space="preserve">Average directly connected impervious area (sq ft) being managed by each </t>
  </si>
  <si>
    <t>Cumulative directly connected impervious area (sq ft) being managed by</t>
  </si>
  <si>
    <t>Cumulative area (sq ft) of directly connected pavement replaced with</t>
  </si>
  <si>
    <t>Fraction of directly connected impervious area within sub-sewershed.</t>
  </si>
  <si>
    <t xml:space="preserve">Runoff retained from managed directly connected impervious area (acre-in).  </t>
  </si>
  <si>
    <r>
      <t>Volume of dry-weather flow (MG).</t>
    </r>
    <r>
      <rPr>
        <i/>
        <sz val="10"/>
        <rFont val="Arial Narrow"/>
        <family val="0"/>
      </rPr>
      <t xml:space="preserve">  </t>
    </r>
    <r>
      <rPr>
        <i/>
        <sz val="10"/>
        <rFont val="Arial Narrow"/>
        <family val="2"/>
      </rPr>
      <t>Line 14 on Schedule 4.</t>
    </r>
  </si>
  <si>
    <r>
      <t>Dry-weather flow rate (MGD).</t>
    </r>
    <r>
      <rPr>
        <i/>
        <sz val="10"/>
        <rFont val="Arial Narrow"/>
        <family val="0"/>
      </rPr>
      <t xml:space="preserve"> Line 7 on Schedule 4.</t>
    </r>
  </si>
  <si>
    <r>
      <t>within sub-sewersheds.</t>
    </r>
    <r>
      <rPr>
        <i/>
        <sz val="10"/>
        <rFont val="Arial Narrow"/>
        <family val="0"/>
      </rPr>
      <t xml:space="preserve">  Enter the smaller of line 59 and line 60.</t>
    </r>
  </si>
  <si>
    <t>Peak Wet-</t>
  </si>
  <si>
    <r>
      <t xml:space="preserve">Full market value of real property (MPV). </t>
    </r>
    <r>
      <rPr>
        <i/>
        <sz val="10"/>
        <rFont val="Arial Narrow"/>
        <family val="2"/>
      </rPr>
      <t>Copy from line 29.</t>
    </r>
  </si>
  <si>
    <r>
      <t xml:space="preserve">Permittee indicators score. </t>
    </r>
    <r>
      <rPr>
        <i/>
        <sz val="10"/>
        <rFont val="Arial Narrow"/>
        <family val="2"/>
      </rPr>
      <t>Divide line 48g by the number of scores.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</si>
</sst>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;0.00;"/>
    <numFmt numFmtId="172" formatCode="&quot;$&quot;#,##0"/>
    <numFmt numFmtId="173" formatCode="0;;;"/>
    <numFmt numFmtId="174" formatCode="0;0;;"/>
    <numFmt numFmtId="175" formatCode="0,000;;;"/>
    <numFmt numFmtId="176" formatCode="0.000;;"/>
    <numFmt numFmtId="177" formatCode="&quot;$&quot;#,##0;;"/>
    <numFmt numFmtId="178" formatCode="0.00;;"/>
    <numFmt numFmtId="179" formatCode="0%;;"/>
    <numFmt numFmtId="180" formatCode="&quot;$&quot;#,##0.000"/>
    <numFmt numFmtId="181" formatCode="0.000;;\(0.000\)"/>
    <numFmt numFmtId="182" formatCode="0.000;\(0.000\);"/>
    <numFmt numFmtId="183" formatCode="#,##0.000"/>
    <numFmt numFmtId="184" formatCode="[$-409]dddd\,\ mmmm\ dd\,\ yyyy"/>
    <numFmt numFmtId="185" formatCode="#,##0.00000000"/>
    <numFmt numFmtId="186" formatCode="#,##0.0"/>
    <numFmt numFmtId="187" formatCode="#,##0.0000"/>
    <numFmt numFmtId="188" formatCode="0.0%"/>
    <numFmt numFmtId="189" formatCode="&quot;$&quot;#,##0.0000"/>
    <numFmt numFmtId="190" formatCode="&quot;$&quot;#,##0.00"/>
    <numFmt numFmtId="191" formatCode="#,##0.00;;"/>
    <numFmt numFmtId="192" formatCode="m/d/yy;@"/>
  </numFmts>
  <fonts count="48">
    <font>
      <sz val="10"/>
      <name val="Arial Narrow"/>
      <family val="0"/>
    </font>
    <font>
      <sz val="8"/>
      <name val="Arial Narrow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Wingdings"/>
      <family val="0"/>
    </font>
    <font>
      <b/>
      <sz val="20"/>
      <name val="Arial Black"/>
      <family val="2"/>
    </font>
    <font>
      <b/>
      <sz val="14"/>
      <name val="Arial Narrow"/>
      <family val="2"/>
    </font>
    <font>
      <i/>
      <sz val="10"/>
      <color indexed="8"/>
      <name val="Arial Narrow"/>
      <family val="2"/>
    </font>
    <font>
      <u val="single"/>
      <sz val="10"/>
      <name val="Wingdings"/>
      <family val="0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Black"/>
      <family val="2"/>
    </font>
    <font>
      <b/>
      <sz val="12"/>
      <name val="Wingdings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trike/>
      <sz val="10"/>
      <name val="Arial Narrow"/>
      <family val="2"/>
    </font>
    <font>
      <b/>
      <sz val="8"/>
      <name val="Tahoma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8" fillId="25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30" borderId="0" applyNumberFormat="0" applyBorder="0" applyAlignment="0" applyProtection="0"/>
    <xf numFmtId="0" fontId="39" fillId="24" borderId="0" applyNumberFormat="0" applyBorder="0" applyAlignment="0" applyProtection="0"/>
    <xf numFmtId="0" fontId="39" fillId="31" borderId="0" applyNumberFormat="0" applyBorder="0" applyAlignment="0" applyProtection="0"/>
    <xf numFmtId="0" fontId="38" fillId="31" borderId="0" applyNumberFormat="0" applyBorder="0" applyAlignment="0" applyProtection="0"/>
    <xf numFmtId="0" fontId="29" fillId="32" borderId="0" applyNumberFormat="0" applyBorder="0" applyAlignment="0" applyProtection="0"/>
    <xf numFmtId="0" fontId="34" fillId="33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1" borderId="1" applyNumberFormat="0" applyAlignment="0" applyProtection="0"/>
    <xf numFmtId="0" fontId="35" fillId="0" borderId="6" applyNumberFormat="0" applyFill="0" applyAlignment="0" applyProtection="0"/>
    <xf numFmtId="0" fontId="30" fillId="37" borderId="0" applyNumberFormat="0" applyBorder="0" applyAlignment="0" applyProtection="0"/>
    <xf numFmtId="0" fontId="0" fillId="24" borderId="7" applyNumberFormat="0" applyFont="0" applyAlignment="0" applyProtection="0"/>
    <xf numFmtId="0" fontId="33" fillId="33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5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8" borderId="17" xfId="0" applyFont="1" applyFill="1" applyBorder="1" applyAlignment="1">
      <alignment vertical="center"/>
    </xf>
    <xf numFmtId="0" fontId="0" fillId="38" borderId="18" xfId="0" applyFont="1" applyFill="1" applyBorder="1" applyAlignment="1">
      <alignment horizontal="right" vertical="center"/>
    </xf>
    <xf numFmtId="2" fontId="0" fillId="39" borderId="19" xfId="0" applyNumberFormat="1" applyFont="1" applyFill="1" applyBorder="1" applyAlignment="1">
      <alignment vertical="center"/>
    </xf>
    <xf numFmtId="2" fontId="0" fillId="39" borderId="18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0" fillId="38" borderId="20" xfId="0" applyFont="1" applyFill="1" applyBorder="1" applyAlignment="1">
      <alignment vertical="center"/>
    </xf>
    <xf numFmtId="0" fontId="0" fillId="38" borderId="21" xfId="0" applyFont="1" applyFill="1" applyBorder="1" applyAlignment="1">
      <alignment vertical="center"/>
    </xf>
    <xf numFmtId="0" fontId="0" fillId="38" borderId="22" xfId="0" applyFont="1" applyFill="1" applyBorder="1" applyAlignment="1">
      <alignment horizontal="right" vertical="center"/>
    </xf>
    <xf numFmtId="0" fontId="0" fillId="38" borderId="23" xfId="0" applyFont="1" applyFill="1" applyBorder="1" applyAlignment="1">
      <alignment horizontal="right" vertical="center"/>
    </xf>
    <xf numFmtId="2" fontId="0" fillId="39" borderId="24" xfId="0" applyNumberFormat="1" applyFont="1" applyFill="1" applyBorder="1" applyAlignment="1">
      <alignment vertical="center"/>
    </xf>
    <xf numFmtId="2" fontId="0" fillId="39" borderId="22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2" fontId="0" fillId="40" borderId="11" xfId="0" applyNumberFormat="1" applyFill="1" applyBorder="1" applyAlignment="1">
      <alignment/>
    </xf>
    <xf numFmtId="2" fontId="0" fillId="40" borderId="13" xfId="0" applyNumberFormat="1" applyFill="1" applyBorder="1" applyAlignment="1">
      <alignment/>
    </xf>
    <xf numFmtId="2" fontId="0" fillId="40" borderId="15" xfId="0" applyNumberFormat="1" applyFill="1" applyBorder="1" applyAlignment="1">
      <alignment/>
    </xf>
    <xf numFmtId="2" fontId="0" fillId="40" borderId="20" xfId="0" applyNumberFormat="1" applyFont="1" applyFill="1" applyBorder="1" applyAlignment="1">
      <alignment vertical="center"/>
    </xf>
    <xf numFmtId="0" fontId="0" fillId="40" borderId="17" xfId="0" applyFont="1" applyFill="1" applyBorder="1" applyAlignment="1">
      <alignment vertical="center"/>
    </xf>
    <xf numFmtId="0" fontId="0" fillId="40" borderId="21" xfId="0" applyFont="1" applyFill="1" applyBorder="1" applyAlignment="1">
      <alignment vertical="center"/>
    </xf>
    <xf numFmtId="1" fontId="0" fillId="38" borderId="20" xfId="0" applyNumberFormat="1" applyFont="1" applyFill="1" applyBorder="1" applyAlignment="1">
      <alignment vertical="center"/>
    </xf>
    <xf numFmtId="1" fontId="0" fillId="38" borderId="17" xfId="0" applyNumberFormat="1" applyFont="1" applyFill="1" applyBorder="1" applyAlignment="1">
      <alignment vertical="center"/>
    </xf>
    <xf numFmtId="1" fontId="0" fillId="38" borderId="21" xfId="0" applyNumberFormat="1" applyFont="1" applyFill="1" applyBorder="1" applyAlignment="1">
      <alignment vertical="center"/>
    </xf>
    <xf numFmtId="172" fontId="0" fillId="39" borderId="13" xfId="0" applyNumberFormat="1" applyFont="1" applyFill="1" applyBorder="1" applyAlignment="1">
      <alignment vertical="center"/>
    </xf>
    <xf numFmtId="175" fontId="0" fillId="39" borderId="22" xfId="0" applyNumberFormat="1" applyFont="1" applyFill="1" applyBorder="1" applyAlignment="1">
      <alignment vertical="center"/>
    </xf>
    <xf numFmtId="175" fontId="0" fillId="39" borderId="18" xfId="0" applyNumberFormat="1" applyFont="1" applyFill="1" applyBorder="1" applyAlignment="1">
      <alignment vertical="center"/>
    </xf>
    <xf numFmtId="175" fontId="0" fillId="39" borderId="23" xfId="0" applyNumberFormat="1" applyFont="1" applyFill="1" applyBorder="1" applyAlignment="1">
      <alignment vertical="center"/>
    </xf>
    <xf numFmtId="176" fontId="0" fillId="39" borderId="24" xfId="0" applyNumberFormat="1" applyFont="1" applyFill="1" applyBorder="1" applyAlignment="1">
      <alignment vertical="center"/>
    </xf>
    <xf numFmtId="176" fontId="0" fillId="39" borderId="19" xfId="0" applyNumberFormat="1" applyFont="1" applyFill="1" applyBorder="1" applyAlignment="1">
      <alignment vertical="center"/>
    </xf>
    <xf numFmtId="176" fontId="0" fillId="39" borderId="25" xfId="0" applyNumberFormat="1" applyFont="1" applyFill="1" applyBorder="1" applyAlignment="1">
      <alignment vertical="center"/>
    </xf>
    <xf numFmtId="177" fontId="0" fillId="39" borderId="24" xfId="0" applyNumberFormat="1" applyFont="1" applyFill="1" applyBorder="1" applyAlignment="1">
      <alignment vertical="center"/>
    </xf>
    <xf numFmtId="177" fontId="0" fillId="39" borderId="19" xfId="0" applyNumberFormat="1" applyFont="1" applyFill="1" applyBorder="1" applyAlignment="1">
      <alignment vertical="center"/>
    </xf>
    <xf numFmtId="177" fontId="0" fillId="39" borderId="25" xfId="0" applyNumberFormat="1" applyFont="1" applyFill="1" applyBorder="1" applyAlignment="1">
      <alignment vertical="center"/>
    </xf>
    <xf numFmtId="178" fontId="0" fillId="39" borderId="24" xfId="0" applyNumberFormat="1" applyFont="1" applyFill="1" applyBorder="1" applyAlignment="1">
      <alignment vertical="center"/>
    </xf>
    <xf numFmtId="178" fontId="0" fillId="39" borderId="19" xfId="0" applyNumberFormat="1" applyFont="1" applyFill="1" applyBorder="1" applyAlignment="1">
      <alignment vertical="center"/>
    </xf>
    <xf numFmtId="178" fontId="0" fillId="39" borderId="25" xfId="0" applyNumberFormat="1" applyFont="1" applyFill="1" applyBorder="1" applyAlignment="1">
      <alignment vertical="center"/>
    </xf>
    <xf numFmtId="179" fontId="0" fillId="39" borderId="24" xfId="0" applyNumberFormat="1" applyFont="1" applyFill="1" applyBorder="1" applyAlignment="1">
      <alignment vertical="center"/>
    </xf>
    <xf numFmtId="179" fontId="0" fillId="39" borderId="19" xfId="0" applyNumberFormat="1" applyFont="1" applyFill="1" applyBorder="1" applyAlignment="1">
      <alignment vertical="center"/>
    </xf>
    <xf numFmtId="179" fontId="0" fillId="39" borderId="25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4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40" borderId="15" xfId="0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4" fillId="41" borderId="15" xfId="0" applyFont="1" applyFill="1" applyBorder="1" applyAlignment="1">
      <alignment/>
    </xf>
    <xf numFmtId="0" fontId="0" fillId="40" borderId="26" xfId="0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34" xfId="0" applyFont="1" applyBorder="1" applyAlignment="1">
      <alignment/>
    </xf>
    <xf numFmtId="2" fontId="4" fillId="0" borderId="35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8" xfId="0" applyFont="1" applyBorder="1" applyAlignment="1">
      <alignment/>
    </xf>
    <xf numFmtId="0" fontId="4" fillId="0" borderId="0" xfId="0" applyFont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0" xfId="0" applyFont="1" applyBorder="1" applyAlignment="1">
      <alignment/>
    </xf>
    <xf numFmtId="2" fontId="10" fillId="0" borderId="28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3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1" xfId="0" applyFont="1" applyBorder="1" applyAlignment="1">
      <alignment/>
    </xf>
    <xf numFmtId="0" fontId="14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42" xfId="0" applyFont="1" applyBorder="1" applyAlignment="1">
      <alignment horizontal="center"/>
    </xf>
    <xf numFmtId="49" fontId="0" fillId="0" borderId="43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0" xfId="0" applyFont="1" applyAlignment="1">
      <alignment/>
    </xf>
    <xf numFmtId="0" fontId="1" fillId="0" borderId="35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2" xfId="0" applyFont="1" applyBorder="1" applyAlignment="1">
      <alignment/>
    </xf>
    <xf numFmtId="172" fontId="0" fillId="4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76" fontId="0" fillId="39" borderId="11" xfId="0" applyNumberFormat="1" applyFont="1" applyFill="1" applyBorder="1" applyAlignment="1">
      <alignment vertical="center"/>
    </xf>
    <xf numFmtId="176" fontId="0" fillId="39" borderId="13" xfId="0" applyNumberFormat="1" applyFont="1" applyFill="1" applyBorder="1" applyAlignment="1">
      <alignment vertical="center"/>
    </xf>
    <xf numFmtId="176" fontId="0" fillId="39" borderId="16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177" fontId="0" fillId="39" borderId="53" xfId="0" applyNumberFormat="1" applyFont="1" applyFill="1" applyBorder="1" applyAlignment="1">
      <alignment vertical="center"/>
    </xf>
    <xf numFmtId="177" fontId="0" fillId="39" borderId="54" xfId="0" applyNumberFormat="1" applyFont="1" applyFill="1" applyBorder="1" applyAlignment="1">
      <alignment vertical="center"/>
    </xf>
    <xf numFmtId="177" fontId="0" fillId="39" borderId="55" xfId="0" applyNumberFormat="1" applyFont="1" applyFill="1" applyBorder="1" applyAlignment="1">
      <alignment vertical="center"/>
    </xf>
    <xf numFmtId="0" fontId="0" fillId="0" borderId="35" xfId="0" applyBorder="1" applyAlignment="1">
      <alignment/>
    </xf>
    <xf numFmtId="0" fontId="4" fillId="0" borderId="35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28" xfId="0" applyBorder="1" applyAlignment="1">
      <alignment/>
    </xf>
    <xf numFmtId="0" fontId="4" fillId="0" borderId="35" xfId="0" applyNumberFormat="1" applyFont="1" applyBorder="1" applyAlignment="1">
      <alignment/>
    </xf>
    <xf numFmtId="0" fontId="0" fillId="0" borderId="35" xfId="0" applyFill="1" applyBorder="1" applyAlignment="1">
      <alignment vertical="center"/>
    </xf>
    <xf numFmtId="0" fontId="2" fillId="0" borderId="35" xfId="0" applyFont="1" applyBorder="1" applyAlignment="1">
      <alignment/>
    </xf>
    <xf numFmtId="176" fontId="0" fillId="40" borderId="40" xfId="0" applyNumberFormat="1" applyFill="1" applyBorder="1" applyAlignment="1">
      <alignment/>
    </xf>
    <xf numFmtId="0" fontId="0" fillId="0" borderId="30" xfId="0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3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2" fontId="0" fillId="39" borderId="41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44" xfId="0" applyFill="1" applyBorder="1" applyAlignment="1">
      <alignment/>
    </xf>
    <xf numFmtId="0" fontId="0" fillId="0" borderId="39" xfId="0" applyFill="1" applyBorder="1" applyAlignment="1">
      <alignment/>
    </xf>
    <xf numFmtId="0" fontId="4" fillId="0" borderId="39" xfId="0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ont="1" applyFill="1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2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6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26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8" borderId="0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4" fillId="0" borderId="39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0" fontId="0" fillId="0" borderId="44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4" fillId="0" borderId="26" xfId="0" applyFont="1" applyBorder="1" applyAlignment="1">
      <alignment/>
    </xf>
    <xf numFmtId="176" fontId="0" fillId="38" borderId="0" xfId="0" applyNumberFormat="1" applyFill="1" applyBorder="1" applyAlignment="1">
      <alignment/>
    </xf>
    <xf numFmtId="0" fontId="0" fillId="42" borderId="56" xfId="0" applyFont="1" applyFill="1" applyBorder="1" applyAlignment="1">
      <alignment/>
    </xf>
    <xf numFmtId="0" fontId="4" fillId="42" borderId="56" xfId="0" applyFont="1" applyFill="1" applyBorder="1" applyAlignment="1">
      <alignment horizontal="center"/>
    </xf>
    <xf numFmtId="0" fontId="13" fillId="42" borderId="5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2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2" fillId="0" borderId="39" xfId="0" applyFont="1" applyBorder="1" applyAlignment="1">
      <alignment wrapText="1"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19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Fill="1" applyBorder="1" applyAlignment="1">
      <alignment vertical="center"/>
    </xf>
    <xf numFmtId="176" fontId="0" fillId="38" borderId="0" xfId="0" applyNumberForma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40" borderId="18" xfId="0" applyFont="1" applyFill="1" applyBorder="1" applyAlignment="1">
      <alignment horizontal="right" vertical="center"/>
    </xf>
    <xf numFmtId="0" fontId="0" fillId="40" borderId="58" xfId="0" applyFont="1" applyFill="1" applyBorder="1" applyAlignment="1">
      <alignment horizontal="right" vertical="center"/>
    </xf>
    <xf numFmtId="2" fontId="0" fillId="39" borderId="59" xfId="0" applyNumberFormat="1" applyFont="1" applyFill="1" applyBorder="1" applyAlignment="1">
      <alignment vertical="center"/>
    </xf>
    <xf numFmtId="2" fontId="0" fillId="39" borderId="58" xfId="0" applyNumberFormat="1" applyFont="1" applyFill="1" applyBorder="1" applyAlignment="1">
      <alignment vertical="center"/>
    </xf>
    <xf numFmtId="0" fontId="0" fillId="0" borderId="35" xfId="0" applyBorder="1" applyAlignment="1">
      <alignment vertical="top" wrapText="1"/>
    </xf>
    <xf numFmtId="0" fontId="13" fillId="42" borderId="56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39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 horizontal="right" vertical="top"/>
    </xf>
    <xf numFmtId="0" fontId="0" fillId="0" borderId="39" xfId="0" applyFont="1" applyBorder="1" applyAlignment="1">
      <alignment vertical="top"/>
    </xf>
    <xf numFmtId="0" fontId="4" fillId="0" borderId="1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4" fillId="0" borderId="13" xfId="0" applyFont="1" applyBorder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0" fontId="0" fillId="0" borderId="27" xfId="0" applyFont="1" applyBorder="1" applyAlignment="1">
      <alignment vertical="top"/>
    </xf>
    <xf numFmtId="0" fontId="2" fillId="0" borderId="39" xfId="0" applyFont="1" applyBorder="1" applyAlignment="1">
      <alignment vertical="top" wrapText="1"/>
    </xf>
    <xf numFmtId="0" fontId="1" fillId="0" borderId="35" xfId="0" applyFont="1" applyBorder="1" applyAlignment="1">
      <alignment horizontal="center"/>
    </xf>
    <xf numFmtId="3" fontId="0" fillId="40" borderId="60" xfId="0" applyNumberFormat="1" applyFont="1" applyFill="1" applyBorder="1" applyAlignment="1">
      <alignment horizontal="right" vertical="center"/>
    </xf>
    <xf numFmtId="3" fontId="0" fillId="40" borderId="61" xfId="0" applyNumberFormat="1" applyFont="1" applyFill="1" applyBorder="1" applyAlignment="1">
      <alignment horizontal="right" vertical="center"/>
    </xf>
    <xf numFmtId="3" fontId="0" fillId="40" borderId="6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 wrapText="1"/>
    </xf>
    <xf numFmtId="0" fontId="4" fillId="0" borderId="35" xfId="0" applyNumberFormat="1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64" xfId="0" applyFont="1" applyBorder="1" applyAlignment="1">
      <alignment/>
    </xf>
    <xf numFmtId="0" fontId="10" fillId="0" borderId="64" xfId="0" applyFont="1" applyBorder="1" applyAlignment="1">
      <alignment/>
    </xf>
    <xf numFmtId="2" fontId="0" fillId="40" borderId="60" xfId="0" applyNumberFormat="1" applyFont="1" applyFill="1" applyBorder="1" applyAlignment="1">
      <alignment horizontal="right" vertical="center"/>
    </xf>
    <xf numFmtId="2" fontId="0" fillId="40" borderId="61" xfId="0" applyNumberFormat="1" applyFont="1" applyFill="1" applyBorder="1" applyAlignment="1">
      <alignment vertical="center"/>
    </xf>
    <xf numFmtId="2" fontId="0" fillId="40" borderId="62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4" fillId="0" borderId="16" xfId="0" applyFont="1" applyFill="1" applyBorder="1" applyAlignment="1">
      <alignment vertical="center"/>
    </xf>
    <xf numFmtId="166" fontId="0" fillId="39" borderId="22" xfId="0" applyNumberFormat="1" applyFont="1" applyFill="1" applyBorder="1" applyAlignment="1">
      <alignment vertical="center"/>
    </xf>
    <xf numFmtId="166" fontId="0" fillId="39" borderId="18" xfId="0" applyNumberFormat="1" applyFont="1" applyFill="1" applyBorder="1" applyAlignment="1">
      <alignment vertical="center"/>
    </xf>
    <xf numFmtId="166" fontId="0" fillId="39" borderId="58" xfId="0" applyNumberFormat="1" applyFont="1" applyFill="1" applyBorder="1" applyAlignment="1">
      <alignment vertical="center"/>
    </xf>
    <xf numFmtId="176" fontId="0" fillId="38" borderId="39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9" fontId="0" fillId="0" borderId="0" xfId="80" applyFill="1" applyAlignment="1">
      <alignment/>
    </xf>
    <xf numFmtId="0" fontId="13" fillId="0" borderId="0" xfId="0" applyFont="1" applyFill="1" applyAlignment="1">
      <alignment/>
    </xf>
    <xf numFmtId="0" fontId="2" fillId="43" borderId="14" xfId="0" applyFont="1" applyFill="1" applyBorder="1" applyAlignment="1" applyProtection="1">
      <alignment/>
      <protection locked="0"/>
    </xf>
    <xf numFmtId="0" fontId="2" fillId="43" borderId="40" xfId="0" applyFont="1" applyFill="1" applyBorder="1" applyAlignment="1" applyProtection="1">
      <alignment/>
      <protection locked="0"/>
    </xf>
    <xf numFmtId="166" fontId="2" fillId="43" borderId="14" xfId="0" applyNumberFormat="1" applyFont="1" applyFill="1" applyBorder="1" applyAlignment="1" applyProtection="1">
      <alignment/>
      <protection locked="0"/>
    </xf>
    <xf numFmtId="166" fontId="2" fillId="43" borderId="12" xfId="0" applyNumberFormat="1" applyFont="1" applyFill="1" applyBorder="1" applyAlignment="1" applyProtection="1">
      <alignment/>
      <protection locked="0"/>
    </xf>
    <xf numFmtId="166" fontId="2" fillId="43" borderId="41" xfId="0" applyNumberFormat="1" applyFont="1" applyFill="1" applyBorder="1" applyAlignment="1" applyProtection="1">
      <alignment/>
      <protection locked="0"/>
    </xf>
    <xf numFmtId="2" fontId="0" fillId="40" borderId="14" xfId="0" applyNumberFormat="1" applyFill="1" applyBorder="1" applyAlignment="1">
      <alignment/>
    </xf>
    <xf numFmtId="0" fontId="0" fillId="44" borderId="44" xfId="0" applyFill="1" applyBorder="1" applyAlignment="1" applyProtection="1">
      <alignment/>
      <protection/>
    </xf>
    <xf numFmtId="0" fontId="0" fillId="44" borderId="39" xfId="0" applyFill="1" applyBorder="1" applyAlignment="1" applyProtection="1">
      <alignment/>
      <protection/>
    </xf>
    <xf numFmtId="0" fontId="4" fillId="44" borderId="39" xfId="0" applyNumberFormat="1" applyFont="1" applyFill="1" applyBorder="1" applyAlignment="1" applyProtection="1">
      <alignment/>
      <protection/>
    </xf>
    <xf numFmtId="0" fontId="0" fillId="44" borderId="45" xfId="0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0" fontId="0" fillId="44" borderId="46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44" borderId="0" xfId="0" applyFont="1" applyFill="1" applyBorder="1" applyAlignment="1" applyProtection="1">
      <alignment horizontal="centerContinuous"/>
      <protection/>
    </xf>
    <xf numFmtId="0" fontId="4" fillId="44" borderId="0" xfId="0" applyFont="1" applyFill="1" applyBorder="1" applyAlignment="1" applyProtection="1">
      <alignment horizontal="centerContinuous"/>
      <protection/>
    </xf>
    <xf numFmtId="0" fontId="0" fillId="44" borderId="26" xfId="0" applyFont="1" applyFill="1" applyBorder="1" applyAlignment="1" applyProtection="1">
      <alignment/>
      <protection/>
    </xf>
    <xf numFmtId="0" fontId="0" fillId="44" borderId="46" xfId="0" applyFont="1" applyFill="1" applyBorder="1" applyAlignment="1" applyProtection="1">
      <alignment/>
      <protection/>
    </xf>
    <xf numFmtId="0" fontId="9" fillId="44" borderId="0" xfId="0" applyFont="1" applyFill="1" applyBorder="1" applyAlignment="1" applyProtection="1">
      <alignment horizontal="left" vertical="center"/>
      <protection/>
    </xf>
    <xf numFmtId="0" fontId="0" fillId="44" borderId="0" xfId="0" applyFont="1" applyFill="1" applyBorder="1" applyAlignment="1" applyProtection="1">
      <alignment/>
      <protection/>
    </xf>
    <xf numFmtId="0" fontId="1" fillId="44" borderId="0" xfId="0" applyFont="1" applyFill="1" applyBorder="1" applyAlignment="1" applyProtection="1">
      <alignment/>
      <protection/>
    </xf>
    <xf numFmtId="0" fontId="0" fillId="44" borderId="26" xfId="0" applyFont="1" applyFill="1" applyBorder="1" applyAlignment="1" applyProtection="1">
      <alignment/>
      <protection/>
    </xf>
    <xf numFmtId="0" fontId="1" fillId="44" borderId="35" xfId="0" applyFont="1" applyFill="1" applyBorder="1" applyAlignment="1" applyProtection="1">
      <alignment/>
      <protection/>
    </xf>
    <xf numFmtId="0" fontId="10" fillId="44" borderId="33" xfId="0" applyFont="1" applyFill="1" applyBorder="1" applyAlignment="1" applyProtection="1">
      <alignment/>
      <protection/>
    </xf>
    <xf numFmtId="0" fontId="10" fillId="44" borderId="10" xfId="0" applyFont="1" applyFill="1" applyBorder="1" applyAlignment="1" applyProtection="1">
      <alignment/>
      <protection/>
    </xf>
    <xf numFmtId="0" fontId="0" fillId="44" borderId="10" xfId="0" applyFont="1" applyFill="1" applyBorder="1" applyAlignment="1" applyProtection="1">
      <alignment/>
      <protection/>
    </xf>
    <xf numFmtId="0" fontId="0" fillId="44" borderId="64" xfId="0" applyFont="1" applyFill="1" applyBorder="1" applyAlignment="1" applyProtection="1">
      <alignment/>
      <protection/>
    </xf>
    <xf numFmtId="0" fontId="0" fillId="44" borderId="46" xfId="0" applyFill="1" applyBorder="1" applyAlignment="1" applyProtection="1">
      <alignment/>
      <protection/>
    </xf>
    <xf numFmtId="0" fontId="4" fillId="44" borderId="0" xfId="0" applyFont="1" applyFill="1" applyAlignment="1" applyProtection="1">
      <alignment/>
      <protection/>
    </xf>
    <xf numFmtId="0" fontId="4" fillId="44" borderId="11" xfId="0" applyFont="1" applyFill="1" applyBorder="1" applyAlignment="1" applyProtection="1">
      <alignment/>
      <protection/>
    </xf>
    <xf numFmtId="0" fontId="0" fillId="44" borderId="26" xfId="0" applyFill="1" applyBorder="1" applyAlignment="1" applyProtection="1">
      <alignment/>
      <protection/>
    </xf>
    <xf numFmtId="0" fontId="4" fillId="44" borderId="12" xfId="0" applyFont="1" applyFill="1" applyBorder="1" applyAlignment="1" applyProtection="1">
      <alignment/>
      <protection/>
    </xf>
    <xf numFmtId="0" fontId="4" fillId="44" borderId="27" xfId="0" applyFont="1" applyFill="1" applyBorder="1" applyAlignment="1" applyProtection="1">
      <alignment/>
      <protection/>
    </xf>
    <xf numFmtId="0" fontId="0" fillId="44" borderId="27" xfId="0" applyFill="1" applyBorder="1" applyAlignment="1" applyProtection="1">
      <alignment/>
      <protection/>
    </xf>
    <xf numFmtId="172" fontId="0" fillId="39" borderId="16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44" borderId="1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indent="1"/>
      <protection/>
    </xf>
    <xf numFmtId="0" fontId="4" fillId="44" borderId="1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177" fontId="0" fillId="39" borderId="16" xfId="0" applyNumberForma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63" xfId="0" applyFill="1" applyBorder="1" applyAlignment="1" applyProtection="1">
      <alignment/>
      <protection/>
    </xf>
    <xf numFmtId="0" fontId="4" fillId="44" borderId="40" xfId="0" applyFont="1" applyFill="1" applyBorder="1" applyAlignment="1" applyProtection="1">
      <alignment/>
      <protection/>
    </xf>
    <xf numFmtId="177" fontId="0" fillId="39" borderId="40" xfId="0" applyNumberFormat="1" applyFill="1" applyBorder="1" applyAlignment="1" applyProtection="1">
      <alignment/>
      <protection/>
    </xf>
    <xf numFmtId="183" fontId="0" fillId="40" borderId="12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2" fontId="0" fillId="40" borderId="12" xfId="0" applyNumberFormat="1" applyFill="1" applyBorder="1" applyAlignment="1" applyProtection="1">
      <alignment/>
      <protection/>
    </xf>
    <xf numFmtId="172" fontId="0" fillId="44" borderId="0" xfId="0" applyNumberFormat="1" applyFill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4" fillId="44" borderId="13" xfId="0" applyFont="1" applyFill="1" applyBorder="1" applyAlignment="1" applyProtection="1">
      <alignment/>
      <protection/>
    </xf>
    <xf numFmtId="4" fontId="0" fillId="40" borderId="13" xfId="0" applyNumberForma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3" fontId="4" fillId="39" borderId="40" xfId="0" applyNumberFormat="1" applyFont="1" applyFill="1" applyBorder="1" applyAlignment="1" applyProtection="1">
      <alignment horizontal="right"/>
      <protection/>
    </xf>
    <xf numFmtId="0" fontId="4" fillId="44" borderId="0" xfId="0" applyFont="1" applyFill="1" applyAlignment="1" applyProtection="1">
      <alignment horizontal="right"/>
      <protection/>
    </xf>
    <xf numFmtId="0" fontId="4" fillId="44" borderId="16" xfId="0" applyFont="1" applyFill="1" applyBorder="1" applyAlignment="1" applyProtection="1">
      <alignment horizontal="right"/>
      <protection/>
    </xf>
    <xf numFmtId="0" fontId="4" fillId="44" borderId="12" xfId="0" applyFont="1" applyFill="1" applyBorder="1" applyAlignment="1" applyProtection="1">
      <alignment horizontal="right"/>
      <protection/>
    </xf>
    <xf numFmtId="3" fontId="4" fillId="39" borderId="12" xfId="0" applyNumberFormat="1" applyFont="1" applyFill="1" applyBorder="1" applyAlignment="1" applyProtection="1">
      <alignment horizontal="right"/>
      <protection/>
    </xf>
    <xf numFmtId="4" fontId="0" fillId="40" borderId="12" xfId="0" applyNumberFormat="1" applyFill="1" applyBorder="1" applyAlignment="1" applyProtection="1">
      <alignment/>
      <protection/>
    </xf>
    <xf numFmtId="0" fontId="2" fillId="44" borderId="0" xfId="0" applyFont="1" applyFill="1" applyAlignment="1" applyProtection="1">
      <alignment/>
      <protection/>
    </xf>
    <xf numFmtId="0" fontId="0" fillId="44" borderId="30" xfId="0" applyFill="1" applyBorder="1" applyAlignment="1" applyProtection="1">
      <alignment/>
      <protection/>
    </xf>
    <xf numFmtId="3" fontId="4" fillId="39" borderId="16" xfId="0" applyNumberFormat="1" applyFont="1" applyFill="1" applyBorder="1" applyAlignment="1" applyProtection="1">
      <alignment horizontal="right"/>
      <protection/>
    </xf>
    <xf numFmtId="187" fontId="0" fillId="40" borderId="12" xfId="0" applyNumberFormat="1" applyFill="1" applyBorder="1" applyAlignment="1" applyProtection="1">
      <alignment/>
      <protection/>
    </xf>
    <xf numFmtId="172" fontId="0" fillId="40" borderId="16" xfId="0" applyNumberFormat="1" applyFill="1" applyBorder="1" applyAlignment="1" applyProtection="1">
      <alignment/>
      <protection/>
    </xf>
    <xf numFmtId="0" fontId="4" fillId="44" borderId="0" xfId="0" applyFont="1" applyFill="1" applyBorder="1" applyAlignment="1" applyProtection="1">
      <alignment/>
      <protection/>
    </xf>
    <xf numFmtId="0" fontId="4" fillId="44" borderId="35" xfId="0" applyFont="1" applyFill="1" applyBorder="1" applyAlignment="1" applyProtection="1">
      <alignment/>
      <protection/>
    </xf>
    <xf numFmtId="0" fontId="19" fillId="44" borderId="0" xfId="0" applyFont="1" applyFill="1" applyAlignment="1" applyProtection="1">
      <alignment horizontal="center"/>
      <protection/>
    </xf>
    <xf numFmtId="0" fontId="0" fillId="44" borderId="65" xfId="0" applyFill="1" applyBorder="1" applyAlignment="1" applyProtection="1">
      <alignment/>
      <protection/>
    </xf>
    <xf numFmtId="0" fontId="0" fillId="44" borderId="66" xfId="0" applyFill="1" applyBorder="1" applyAlignment="1" applyProtection="1">
      <alignment/>
      <protection/>
    </xf>
    <xf numFmtId="3" fontId="0" fillId="40" borderId="43" xfId="0" applyNumberFormat="1" applyFont="1" applyFill="1" applyBorder="1" applyAlignment="1" applyProtection="1">
      <alignment horizontal="right"/>
      <protection/>
    </xf>
    <xf numFmtId="0" fontId="0" fillId="39" borderId="42" xfId="0" applyFill="1" applyBorder="1" applyAlignment="1" applyProtection="1">
      <alignment horizontal="right" indent="1"/>
      <protection/>
    </xf>
    <xf numFmtId="0" fontId="0" fillId="44" borderId="0" xfId="0" applyFont="1" applyFill="1" applyAlignment="1" applyProtection="1">
      <alignment/>
      <protection/>
    </xf>
    <xf numFmtId="0" fontId="4" fillId="45" borderId="12" xfId="0" applyFont="1" applyFill="1" applyBorder="1" applyAlignment="1" applyProtection="1">
      <alignment/>
      <protection/>
    </xf>
    <xf numFmtId="0" fontId="0" fillId="40" borderId="42" xfId="0" applyFill="1" applyBorder="1" applyAlignment="1" applyProtection="1">
      <alignment horizontal="right" indent="1"/>
      <protection/>
    </xf>
    <xf numFmtId="0" fontId="0" fillId="44" borderId="47" xfId="0" applyFill="1" applyBorder="1" applyAlignment="1" applyProtection="1">
      <alignment/>
      <protection/>
    </xf>
    <xf numFmtId="3" fontId="0" fillId="44" borderId="48" xfId="0" applyNumberFormat="1" applyFill="1" applyBorder="1" applyAlignment="1" applyProtection="1">
      <alignment/>
      <protection/>
    </xf>
    <xf numFmtId="4" fontId="0" fillId="39" borderId="12" xfId="0" applyNumberFormat="1" applyFill="1" applyBorder="1" applyAlignment="1" applyProtection="1">
      <alignment/>
      <protection/>
    </xf>
    <xf numFmtId="3" fontId="0" fillId="40" borderId="12" xfId="0" applyNumberFormat="1" applyFill="1" applyBorder="1" applyAlignment="1" applyProtection="1">
      <alignment horizontal="right"/>
      <protection/>
    </xf>
    <xf numFmtId="0" fontId="4" fillId="39" borderId="40" xfId="0" applyFont="1" applyFill="1" applyBorder="1" applyAlignment="1" applyProtection="1">
      <alignment horizontal="right"/>
      <protection/>
    </xf>
    <xf numFmtId="0" fontId="0" fillId="44" borderId="67" xfId="0" applyFill="1" applyBorder="1" applyAlignment="1" applyProtection="1">
      <alignment/>
      <protection/>
    </xf>
    <xf numFmtId="0" fontId="0" fillId="44" borderId="48" xfId="0" applyFill="1" applyBorder="1" applyAlignment="1" applyProtection="1">
      <alignment/>
      <protection/>
    </xf>
    <xf numFmtId="172" fontId="0" fillId="43" borderId="11" xfId="0" applyNumberFormat="1" applyFill="1" applyBorder="1" applyAlignment="1" applyProtection="1">
      <alignment/>
      <protection locked="0"/>
    </xf>
    <xf numFmtId="172" fontId="0" fillId="43" borderId="12" xfId="0" applyNumberFormat="1" applyFill="1" applyBorder="1" applyAlignment="1" applyProtection="1">
      <alignment/>
      <protection locked="0"/>
    </xf>
    <xf numFmtId="187" fontId="0" fillId="43" borderId="12" xfId="0" applyNumberFormat="1" applyFill="1" applyBorder="1" applyAlignment="1" applyProtection="1">
      <alignment/>
      <protection locked="0"/>
    </xf>
    <xf numFmtId="183" fontId="0" fillId="43" borderId="16" xfId="0" applyNumberFormat="1" applyFill="1" applyBorder="1" applyAlignment="1" applyProtection="1">
      <alignment/>
      <protection locked="0"/>
    </xf>
    <xf numFmtId="183" fontId="0" fillId="43" borderId="12" xfId="0" applyNumberFormat="1" applyFill="1" applyBorder="1" applyAlignment="1" applyProtection="1">
      <alignment/>
      <protection locked="0"/>
    </xf>
    <xf numFmtId="3" fontId="0" fillId="43" borderId="12" xfId="0" applyNumberFormat="1" applyFill="1" applyBorder="1" applyAlignment="1" applyProtection="1">
      <alignment/>
      <protection locked="0"/>
    </xf>
    <xf numFmtId="14" fontId="0" fillId="43" borderId="16" xfId="0" applyNumberFormat="1" applyFill="1" applyBorder="1" applyAlignment="1" applyProtection="1">
      <alignment/>
      <protection locked="0"/>
    </xf>
    <xf numFmtId="3" fontId="0" fillId="43" borderId="12" xfId="0" applyNumberFormat="1" applyFill="1" applyBorder="1" applyAlignment="1" applyProtection="1">
      <alignment horizontal="right"/>
      <protection locked="0"/>
    </xf>
    <xf numFmtId="14" fontId="0" fillId="43" borderId="12" xfId="0" applyNumberFormat="1" applyFill="1" applyBorder="1" applyAlignment="1" applyProtection="1">
      <alignment horizontal="right"/>
      <protection locked="0"/>
    </xf>
    <xf numFmtId="0" fontId="4" fillId="0" borderId="39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26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30" xfId="0" applyNumberFormat="1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77" fontId="0" fillId="39" borderId="25" xfId="0" applyNumberFormat="1" applyFont="1" applyFill="1" applyBorder="1" applyAlignment="1" applyProtection="1">
      <alignment vertical="center"/>
      <protection/>
    </xf>
    <xf numFmtId="2" fontId="0" fillId="39" borderId="24" xfId="0" applyNumberFormat="1" applyFont="1" applyFill="1" applyBorder="1" applyAlignment="1" applyProtection="1">
      <alignment vertical="center"/>
      <protection/>
    </xf>
    <xf numFmtId="2" fontId="0" fillId="39" borderId="19" xfId="0" applyNumberFormat="1" applyFont="1" applyFill="1" applyBorder="1" applyAlignment="1" applyProtection="1">
      <alignment vertical="center"/>
      <protection/>
    </xf>
    <xf numFmtId="2" fontId="0" fillId="39" borderId="2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183" fontId="0" fillId="39" borderId="42" xfId="0" applyNumberFormat="1" applyFont="1" applyFill="1" applyBorder="1" applyAlignment="1" applyProtection="1">
      <alignment vertical="center"/>
      <protection/>
    </xf>
    <xf numFmtId="183" fontId="0" fillId="39" borderId="18" xfId="0" applyNumberFormat="1" applyFont="1" applyFill="1" applyBorder="1" applyAlignment="1" applyProtection="1">
      <alignment vertical="center"/>
      <protection/>
    </xf>
    <xf numFmtId="183" fontId="0" fillId="39" borderId="68" xfId="0" applyNumberFormat="1" applyFont="1" applyFill="1" applyBorder="1" applyAlignment="1" applyProtection="1">
      <alignment vertical="center"/>
      <protection/>
    </xf>
    <xf numFmtId="183" fontId="0" fillId="39" borderId="23" xfId="0" applyNumberFormat="1" applyFont="1" applyFill="1" applyBorder="1" applyAlignment="1" applyProtection="1">
      <alignment vertical="center"/>
      <protection/>
    </xf>
    <xf numFmtId="172" fontId="0" fillId="39" borderId="53" xfId="0" applyNumberFormat="1" applyFont="1" applyFill="1" applyBorder="1" applyAlignment="1" applyProtection="1">
      <alignment vertical="center"/>
      <protection/>
    </xf>
    <xf numFmtId="172" fontId="0" fillId="39" borderId="54" xfId="0" applyNumberFormat="1" applyFont="1" applyFill="1" applyBorder="1" applyAlignment="1" applyProtection="1">
      <alignment vertical="center"/>
      <protection/>
    </xf>
    <xf numFmtId="172" fontId="0" fillId="39" borderId="55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77" fontId="0" fillId="39" borderId="53" xfId="0" applyNumberFormat="1" applyFont="1" applyFill="1" applyBorder="1" applyAlignment="1" applyProtection="1">
      <alignment vertical="center"/>
      <protection/>
    </xf>
    <xf numFmtId="177" fontId="0" fillId="39" borderId="54" xfId="0" applyNumberFormat="1" applyFont="1" applyFill="1" applyBorder="1" applyAlignment="1" applyProtection="1">
      <alignment vertical="center"/>
      <protection/>
    </xf>
    <xf numFmtId="177" fontId="0" fillId="39" borderId="69" xfId="0" applyNumberFormat="1" applyFont="1" applyFill="1" applyBorder="1" applyAlignment="1" applyProtection="1">
      <alignment vertical="center"/>
      <protection/>
    </xf>
    <xf numFmtId="177" fontId="0" fillId="39" borderId="55" xfId="0" applyNumberFormat="1" applyFont="1" applyFill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176" fontId="0" fillId="0" borderId="35" xfId="0" applyNumberFormat="1" applyFont="1" applyFill="1" applyBorder="1" applyAlignment="1" applyProtection="1">
      <alignment/>
      <protection/>
    </xf>
    <xf numFmtId="172" fontId="0" fillId="43" borderId="22" xfId="0" applyNumberFormat="1" applyFont="1" applyFill="1" applyBorder="1" applyAlignment="1" applyProtection="1">
      <alignment horizontal="right" vertical="center"/>
      <protection locked="0"/>
    </xf>
    <xf numFmtId="172" fontId="0" fillId="43" borderId="18" xfId="0" applyNumberFormat="1" applyFont="1" applyFill="1" applyBorder="1" applyAlignment="1" applyProtection="1">
      <alignment horizontal="right" vertical="center"/>
      <protection locked="0"/>
    </xf>
    <xf numFmtId="172" fontId="0" fillId="43" borderId="23" xfId="0" applyNumberFormat="1" applyFont="1" applyFill="1" applyBorder="1" applyAlignment="1" applyProtection="1">
      <alignment horizontal="right" vertical="center"/>
      <protection locked="0"/>
    </xf>
    <xf numFmtId="172" fontId="0" fillId="43" borderId="44" xfId="0" applyNumberFormat="1" applyFont="1" applyFill="1" applyBorder="1" applyAlignment="1" applyProtection="1">
      <alignment vertical="center"/>
      <protection locked="0"/>
    </xf>
    <xf numFmtId="172" fontId="0" fillId="43" borderId="18" xfId="0" applyNumberFormat="1" applyFont="1" applyFill="1" applyBorder="1" applyAlignment="1" applyProtection="1">
      <alignment vertical="center"/>
      <protection locked="0"/>
    </xf>
    <xf numFmtId="172" fontId="0" fillId="43" borderId="70" xfId="0" applyNumberFormat="1" applyFont="1" applyFill="1" applyBorder="1" applyAlignment="1" applyProtection="1">
      <alignment vertical="center"/>
      <protection locked="0"/>
    </xf>
    <xf numFmtId="172" fontId="0" fillId="43" borderId="25" xfId="0" applyNumberFormat="1" applyFont="1" applyFill="1" applyBorder="1" applyAlignment="1" applyProtection="1">
      <alignment vertical="center"/>
      <protection locked="0"/>
    </xf>
    <xf numFmtId="2" fontId="0" fillId="43" borderId="24" xfId="0" applyNumberFormat="1" applyFont="1" applyFill="1" applyBorder="1" applyAlignment="1" applyProtection="1">
      <alignment vertical="center"/>
      <protection locked="0"/>
    </xf>
    <xf numFmtId="2" fontId="0" fillId="43" borderId="19" xfId="0" applyNumberFormat="1" applyFont="1" applyFill="1" applyBorder="1" applyAlignment="1" applyProtection="1">
      <alignment vertical="center"/>
      <protection locked="0"/>
    </xf>
    <xf numFmtId="2" fontId="0" fillId="43" borderId="59" xfId="0" applyNumberFormat="1" applyFont="1" applyFill="1" applyBorder="1" applyAlignment="1" applyProtection="1">
      <alignment vertical="center"/>
      <protection locked="0"/>
    </xf>
    <xf numFmtId="2" fontId="0" fillId="43" borderId="20" xfId="0" applyNumberFormat="1" applyFont="1" applyFill="1" applyBorder="1" applyAlignment="1" applyProtection="1">
      <alignment vertical="center"/>
      <protection locked="0"/>
    </xf>
    <xf numFmtId="2" fontId="0" fillId="43" borderId="17" xfId="0" applyNumberFormat="1" applyFont="1" applyFill="1" applyBorder="1" applyAlignment="1" applyProtection="1">
      <alignment vertical="center"/>
      <protection locked="0"/>
    </xf>
    <xf numFmtId="2" fontId="0" fillId="43" borderId="71" xfId="0" applyNumberFormat="1" applyFont="1" applyFill="1" applyBorder="1" applyAlignment="1" applyProtection="1">
      <alignment vertical="center"/>
      <protection locked="0"/>
    </xf>
    <xf numFmtId="166" fontId="0" fillId="43" borderId="12" xfId="0" applyNumberFormat="1" applyFont="1" applyFill="1" applyBorder="1" applyAlignment="1" applyProtection="1">
      <alignment vertical="center"/>
      <protection locked="0"/>
    </xf>
    <xf numFmtId="166" fontId="0" fillId="43" borderId="13" xfId="0" applyNumberFormat="1" applyFont="1" applyFill="1" applyBorder="1" applyAlignment="1" applyProtection="1">
      <alignment vertical="center"/>
      <protection locked="0"/>
    </xf>
    <xf numFmtId="0" fontId="0" fillId="43" borderId="12" xfId="0" applyFont="1" applyFill="1" applyBorder="1" applyAlignment="1" applyProtection="1">
      <alignment horizontal="right" vertical="top" wrapText="1" indent="1"/>
      <protection locked="0"/>
    </xf>
    <xf numFmtId="0" fontId="0" fillId="43" borderId="13" xfId="0" applyFont="1" applyFill="1" applyBorder="1" applyAlignment="1" applyProtection="1">
      <alignment horizontal="right" vertical="top" wrapText="1" indent="1"/>
      <protection locked="0"/>
    </xf>
    <xf numFmtId="3" fontId="0" fillId="43" borderId="12" xfId="0" applyNumberFormat="1" applyFont="1" applyFill="1" applyBorder="1" applyAlignment="1" applyProtection="1">
      <alignment horizontal="right" vertical="top" indent="1"/>
      <protection locked="0"/>
    </xf>
    <xf numFmtId="0" fontId="0" fillId="43" borderId="12" xfId="0" applyFont="1" applyFill="1" applyBorder="1" applyAlignment="1" applyProtection="1">
      <alignment horizontal="right" vertical="top" indent="1"/>
      <protection locked="0"/>
    </xf>
    <xf numFmtId="166" fontId="0" fillId="43" borderId="12" xfId="0" applyNumberFormat="1" applyFont="1" applyFill="1" applyBorder="1" applyAlignment="1" applyProtection="1">
      <alignment horizontal="right" vertical="top" indent="1"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44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46" xfId="0" applyFont="1" applyFill="1" applyBorder="1" applyAlignment="1" applyProtection="1">
      <alignment/>
      <protection/>
    </xf>
    <xf numFmtId="0" fontId="0" fillId="42" borderId="56" xfId="0" applyFont="1" applyFill="1" applyBorder="1" applyAlignment="1" applyProtection="1">
      <alignment/>
      <protection/>
    </xf>
    <xf numFmtId="0" fontId="4" fillId="42" borderId="56" xfId="0" applyFont="1" applyFill="1" applyBorder="1" applyAlignment="1" applyProtection="1">
      <alignment horizontal="center"/>
      <protection/>
    </xf>
    <xf numFmtId="0" fontId="13" fillId="42" borderId="57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7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2" fontId="10" fillId="0" borderId="28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41" xfId="0" applyFont="1" applyFill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right"/>
      <protection/>
    </xf>
    <xf numFmtId="0" fontId="14" fillId="0" borderId="35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66" xfId="0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78" fontId="40" fillId="39" borderId="20" xfId="0" applyNumberFormat="1" applyFont="1" applyFill="1" applyBorder="1" applyAlignment="1" applyProtection="1">
      <alignment vertical="center"/>
      <protection/>
    </xf>
    <xf numFmtId="178" fontId="40" fillId="39" borderId="17" xfId="0" applyNumberFormat="1" applyFont="1" applyFill="1" applyBorder="1" applyAlignment="1" applyProtection="1">
      <alignment vertical="center"/>
      <protection/>
    </xf>
    <xf numFmtId="178" fontId="40" fillId="39" borderId="2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>
      <alignment/>
    </xf>
    <xf numFmtId="0" fontId="0" fillId="43" borderId="73" xfId="0" applyFont="1" applyFill="1" applyBorder="1" applyAlignment="1" applyProtection="1">
      <alignment vertical="center"/>
      <protection locked="0"/>
    </xf>
    <xf numFmtId="0" fontId="0" fillId="43" borderId="74" xfId="0" applyFont="1" applyFill="1" applyBorder="1" applyAlignment="1" applyProtection="1">
      <alignment vertical="center"/>
      <protection locked="0"/>
    </xf>
    <xf numFmtId="0" fontId="0" fillId="43" borderId="75" xfId="0" applyFont="1" applyFill="1" applyBorder="1" applyAlignment="1" applyProtection="1">
      <alignment vertical="center"/>
      <protection locked="0"/>
    </xf>
    <xf numFmtId="2" fontId="0" fillId="43" borderId="22" xfId="0" applyNumberFormat="1" applyFont="1" applyFill="1" applyBorder="1" applyAlignment="1" applyProtection="1">
      <alignment horizontal="right" vertical="center"/>
      <protection locked="0"/>
    </xf>
    <xf numFmtId="2" fontId="0" fillId="43" borderId="18" xfId="0" applyNumberFormat="1" applyFont="1" applyFill="1" applyBorder="1" applyAlignment="1" applyProtection="1">
      <alignment horizontal="right" vertical="center"/>
      <protection locked="0"/>
    </xf>
    <xf numFmtId="2" fontId="0" fillId="43" borderId="23" xfId="0" applyNumberFormat="1" applyFont="1" applyFill="1" applyBorder="1" applyAlignment="1" applyProtection="1">
      <alignment horizontal="right" vertical="center"/>
      <protection locked="0"/>
    </xf>
    <xf numFmtId="2" fontId="0" fillId="43" borderId="53" xfId="0" applyNumberFormat="1" applyFont="1" applyFill="1" applyBorder="1" applyAlignment="1" applyProtection="1">
      <alignment horizontal="right" vertical="center"/>
      <protection locked="0"/>
    </xf>
    <xf numFmtId="2" fontId="0" fillId="43" borderId="54" xfId="0" applyNumberFormat="1" applyFont="1" applyFill="1" applyBorder="1" applyAlignment="1" applyProtection="1">
      <alignment horizontal="right" vertical="center"/>
      <protection locked="0"/>
    </xf>
    <xf numFmtId="2" fontId="0" fillId="43" borderId="55" xfId="0" applyNumberFormat="1" applyFont="1" applyFill="1" applyBorder="1" applyAlignment="1" applyProtection="1">
      <alignment horizontal="right" vertical="center"/>
      <protection locked="0"/>
    </xf>
    <xf numFmtId="2" fontId="0" fillId="39" borderId="20" xfId="0" applyNumberFormat="1" applyFont="1" applyFill="1" applyBorder="1" applyAlignment="1" applyProtection="1">
      <alignment vertical="center"/>
      <protection/>
    </xf>
    <xf numFmtId="2" fontId="0" fillId="39" borderId="17" xfId="0" applyNumberFormat="1" applyFont="1" applyFill="1" applyBorder="1" applyAlignment="1" applyProtection="1">
      <alignment vertical="center"/>
      <protection/>
    </xf>
    <xf numFmtId="2" fontId="0" fillId="39" borderId="21" xfId="0" applyNumberFormat="1" applyFont="1" applyFill="1" applyBorder="1" applyAlignment="1" applyProtection="1">
      <alignment vertical="center"/>
      <protection/>
    </xf>
    <xf numFmtId="2" fontId="0" fillId="39" borderId="73" xfId="0" applyNumberFormat="1" applyFont="1" applyFill="1" applyBorder="1" applyAlignment="1" applyProtection="1">
      <alignment vertical="center"/>
      <protection/>
    </xf>
    <xf numFmtId="2" fontId="0" fillId="39" borderId="74" xfId="0" applyNumberFormat="1" applyFont="1" applyFill="1" applyBorder="1" applyAlignment="1" applyProtection="1">
      <alignment vertical="center"/>
      <protection/>
    </xf>
    <xf numFmtId="2" fontId="0" fillId="39" borderId="75" xfId="0" applyNumberFormat="1" applyFont="1" applyFill="1" applyBorder="1" applyAlignment="1" applyProtection="1">
      <alignment vertical="center"/>
      <protection/>
    </xf>
    <xf numFmtId="2" fontId="0" fillId="39" borderId="60" xfId="0" applyNumberFormat="1" applyFont="1" applyFill="1" applyBorder="1" applyAlignment="1" applyProtection="1">
      <alignment vertical="center"/>
      <protection/>
    </xf>
    <xf numFmtId="2" fontId="0" fillId="39" borderId="61" xfId="0" applyNumberFormat="1" applyFont="1" applyFill="1" applyBorder="1" applyAlignment="1" applyProtection="1">
      <alignment vertical="center"/>
      <protection/>
    </xf>
    <xf numFmtId="2" fontId="0" fillId="39" borderId="76" xfId="0" applyNumberFormat="1" applyFont="1" applyFill="1" applyBorder="1" applyAlignment="1" applyProtection="1">
      <alignment vertical="center"/>
      <protection/>
    </xf>
    <xf numFmtId="2" fontId="0" fillId="39" borderId="53" xfId="0" applyNumberFormat="1" applyFont="1" applyFill="1" applyBorder="1" applyAlignment="1" applyProtection="1">
      <alignment vertical="center"/>
      <protection/>
    </xf>
    <xf numFmtId="2" fontId="0" fillId="39" borderId="54" xfId="0" applyNumberFormat="1" applyFont="1" applyFill="1" applyBorder="1" applyAlignment="1" applyProtection="1">
      <alignment vertical="center"/>
      <protection/>
    </xf>
    <xf numFmtId="2" fontId="0" fillId="39" borderId="55" xfId="0" applyNumberFormat="1" applyFont="1" applyFill="1" applyBorder="1" applyAlignment="1" applyProtection="1">
      <alignment vertical="center"/>
      <protection/>
    </xf>
    <xf numFmtId="2" fontId="0" fillId="43" borderId="24" xfId="0" applyNumberFormat="1" applyFont="1" applyFill="1" applyBorder="1" applyAlignment="1" applyProtection="1">
      <alignment vertical="center"/>
      <protection/>
    </xf>
    <xf numFmtId="2" fontId="0" fillId="43" borderId="19" xfId="0" applyNumberFormat="1" applyFont="1" applyFill="1" applyBorder="1" applyAlignment="1" applyProtection="1">
      <alignment vertical="center"/>
      <protection/>
    </xf>
    <xf numFmtId="2" fontId="0" fillId="43" borderId="25" xfId="0" applyNumberFormat="1" applyFont="1" applyFill="1" applyBorder="1" applyAlignment="1" applyProtection="1">
      <alignment vertical="center"/>
      <protection/>
    </xf>
    <xf numFmtId="2" fontId="0" fillId="39" borderId="22" xfId="0" applyNumberFormat="1" applyFont="1" applyFill="1" applyBorder="1" applyAlignment="1" applyProtection="1">
      <alignment vertical="center"/>
      <protection/>
    </xf>
    <xf numFmtId="2" fontId="0" fillId="39" borderId="18" xfId="0" applyNumberFormat="1" applyFont="1" applyFill="1" applyBorder="1" applyAlignment="1" applyProtection="1">
      <alignment vertical="center"/>
      <protection/>
    </xf>
    <xf numFmtId="2" fontId="0" fillId="39" borderId="23" xfId="0" applyNumberFormat="1" applyFont="1" applyFill="1" applyBorder="1" applyAlignment="1" applyProtection="1">
      <alignment vertical="center"/>
      <protection/>
    </xf>
    <xf numFmtId="2" fontId="0" fillId="39" borderId="12" xfId="0" applyNumberFormat="1" applyFont="1" applyFill="1" applyBorder="1" applyAlignment="1" applyProtection="1">
      <alignment vertical="center"/>
      <protection/>
    </xf>
    <xf numFmtId="2" fontId="0" fillId="39" borderId="16" xfId="0" applyNumberFormat="1" applyFont="1" applyFill="1" applyBorder="1" applyAlignment="1" applyProtection="1">
      <alignment vertical="center"/>
      <protection/>
    </xf>
    <xf numFmtId="1" fontId="0" fillId="43" borderId="22" xfId="0" applyNumberFormat="1" applyFont="1" applyFill="1" applyBorder="1" applyAlignment="1" applyProtection="1">
      <alignment horizontal="right" vertical="center"/>
      <protection locked="0"/>
    </xf>
    <xf numFmtId="1" fontId="0" fillId="43" borderId="18" xfId="0" applyNumberFormat="1" applyFont="1" applyFill="1" applyBorder="1" applyAlignment="1" applyProtection="1">
      <alignment horizontal="right" vertical="center"/>
      <protection locked="0"/>
    </xf>
    <xf numFmtId="1" fontId="0" fillId="43" borderId="23" xfId="0" applyNumberFormat="1" applyFont="1" applyFill="1" applyBorder="1" applyAlignment="1" applyProtection="1">
      <alignment horizontal="right" vertical="center"/>
      <protection locked="0"/>
    </xf>
    <xf numFmtId="190" fontId="0" fillId="43" borderId="24" xfId="0" applyNumberFormat="1" applyFont="1" applyFill="1" applyBorder="1" applyAlignment="1" applyProtection="1">
      <alignment vertical="center"/>
      <protection/>
    </xf>
    <xf numFmtId="190" fontId="0" fillId="43" borderId="19" xfId="0" applyNumberFormat="1" applyFont="1" applyFill="1" applyBorder="1" applyAlignment="1" applyProtection="1">
      <alignment vertical="center"/>
      <protection/>
    </xf>
    <xf numFmtId="190" fontId="0" fillId="43" borderId="25" xfId="0" applyNumberFormat="1" applyFont="1" applyFill="1" applyBorder="1" applyAlignment="1" applyProtection="1">
      <alignment vertical="center"/>
      <protection/>
    </xf>
    <xf numFmtId="176" fontId="0" fillId="43" borderId="13" xfId="0" applyNumberFormat="1" applyFill="1" applyBorder="1" applyAlignment="1">
      <alignment/>
    </xf>
    <xf numFmtId="176" fontId="0" fillId="43" borderId="15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4" fillId="0" borderId="11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4" fillId="0" borderId="40" xfId="0" applyNumberFormat="1" applyFont="1" applyBorder="1" applyAlignment="1" applyProtection="1">
      <alignment vertical="center"/>
      <protection/>
    </xf>
    <xf numFmtId="0" fontId="4" fillId="0" borderId="15" xfId="0" applyNumberFormat="1" applyFont="1" applyBorder="1" applyAlignment="1" applyProtection="1">
      <alignment vertical="center"/>
      <protection/>
    </xf>
    <xf numFmtId="0" fontId="4" fillId="0" borderId="13" xfId="0" applyNumberFormat="1" applyFont="1" applyBorder="1" applyAlignment="1" applyProtection="1">
      <alignment vertical="center"/>
      <protection/>
    </xf>
    <xf numFmtId="0" fontId="0" fillId="0" borderId="4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13" xfId="0" applyNumberFormat="1" applyFont="1" applyBorder="1" applyAlignment="1" applyProtection="1">
      <alignment vertical="top"/>
      <protection/>
    </xf>
    <xf numFmtId="0" fontId="2" fillId="0" borderId="35" xfId="0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>
      <alignment/>
    </xf>
    <xf numFmtId="0" fontId="0" fillId="0" borderId="46" xfId="0" applyFont="1" applyBorder="1" applyAlignment="1">
      <alignment/>
    </xf>
    <xf numFmtId="16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9" fontId="0" fillId="0" borderId="0" xfId="80" applyFont="1" applyFill="1" applyAlignment="1">
      <alignment/>
    </xf>
    <xf numFmtId="3" fontId="2" fillId="0" borderId="0" xfId="0" applyNumberFormat="1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vertical="center"/>
    </xf>
    <xf numFmtId="0" fontId="0" fillId="0" borderId="47" xfId="0" applyFont="1" applyFill="1" applyBorder="1" applyAlignment="1">
      <alignment/>
    </xf>
    <xf numFmtId="0" fontId="0" fillId="0" borderId="27" xfId="0" applyFont="1" applyBorder="1" applyAlignment="1">
      <alignment/>
    </xf>
    <xf numFmtId="0" fontId="4" fillId="0" borderId="27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35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5" xfId="0" applyNumberFormat="1" applyFont="1" applyFill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0" fontId="4" fillId="0" borderId="16" xfId="0" applyFont="1" applyBorder="1" applyAlignment="1">
      <alignment vertical="center"/>
    </xf>
    <xf numFmtId="2" fontId="0" fillId="0" borderId="0" xfId="0" applyNumberFormat="1" applyFont="1" applyAlignment="1">
      <alignment/>
    </xf>
    <xf numFmtId="0" fontId="0" fillId="0" borderId="2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12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2" fontId="0" fillId="40" borderId="14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5" xfId="0" applyNumberFormat="1" applyFont="1" applyFill="1" applyBorder="1" applyAlignment="1">
      <alignment/>
    </xf>
    <xf numFmtId="0" fontId="2" fillId="0" borderId="35" xfId="0" applyFont="1" applyFill="1" applyBorder="1" applyAlignment="1">
      <alignment vertical="center"/>
    </xf>
    <xf numFmtId="0" fontId="0" fillId="0" borderId="63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4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0" fillId="0" borderId="46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40" borderId="16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83" fontId="0" fillId="43" borderId="13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/>
      <protection/>
    </xf>
    <xf numFmtId="172" fontId="0" fillId="43" borderId="13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2" fontId="0" fillId="40" borderId="13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/>
      <protection/>
    </xf>
    <xf numFmtId="172" fontId="0" fillId="40" borderId="40" xfId="0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4" fillId="0" borderId="16" xfId="0" applyNumberFormat="1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38" borderId="35" xfId="0" applyFont="1" applyFill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0" fillId="0" borderId="0" xfId="0" applyFont="1" applyFill="1" applyBorder="1" applyAlignment="1" applyProtection="1">
      <alignment horizontal="centerContinuous" vertical="top" wrapText="1"/>
      <protection/>
    </xf>
    <xf numFmtId="0" fontId="9" fillId="0" borderId="0" xfId="0" applyFont="1" applyFill="1" applyBorder="1" applyAlignment="1" applyProtection="1">
      <alignment horizontal="centerContinuous" vertical="top" wrapText="1"/>
      <protection/>
    </xf>
    <xf numFmtId="0" fontId="9" fillId="44" borderId="0" xfId="0" applyFont="1" applyFill="1" applyBorder="1" applyAlignment="1" applyProtection="1">
      <alignment horizontal="left" vertical="center" wrapText="1"/>
      <protection/>
    </xf>
    <xf numFmtId="0" fontId="9" fillId="44" borderId="0" xfId="0" applyFont="1" applyFill="1" applyBorder="1" applyAlignment="1" applyProtection="1">
      <alignment horizontal="centerContinuous" wrapText="1"/>
      <protection/>
    </xf>
    <xf numFmtId="0" fontId="2" fillId="43" borderId="31" xfId="0" applyFont="1" applyFill="1" applyBorder="1" applyAlignment="1" applyProtection="1">
      <alignment horizontal="left"/>
      <protection locked="0"/>
    </xf>
    <xf numFmtId="0" fontId="2" fillId="43" borderId="0" xfId="0" applyFont="1" applyFill="1" applyAlignment="1" applyProtection="1">
      <alignment horizontal="left"/>
      <protection locked="0"/>
    </xf>
    <xf numFmtId="0" fontId="2" fillId="43" borderId="32" xfId="0" applyFont="1" applyFill="1" applyBorder="1" applyAlignment="1" applyProtection="1">
      <alignment horizontal="left"/>
      <protection locked="0"/>
    </xf>
    <xf numFmtId="0" fontId="0" fillId="43" borderId="29" xfId="0" applyFill="1" applyBorder="1" applyAlignment="1" applyProtection="1">
      <alignment/>
      <protection locked="0"/>
    </xf>
    <xf numFmtId="0" fontId="0" fillId="43" borderId="30" xfId="0" applyFill="1" applyBorder="1" applyAlignment="1" applyProtection="1">
      <alignment/>
      <protection locked="0"/>
    </xf>
    <xf numFmtId="0" fontId="0" fillId="43" borderId="36" xfId="0" applyFill="1" applyBorder="1" applyAlignment="1" applyProtection="1">
      <alignment/>
      <protection locked="0"/>
    </xf>
    <xf numFmtId="0" fontId="2" fillId="43" borderId="31" xfId="0" applyFont="1" applyFill="1" applyBorder="1" applyAlignment="1" applyProtection="1">
      <alignment horizontal="left" wrapText="1"/>
      <protection locked="0"/>
    </xf>
    <xf numFmtId="0" fontId="2" fillId="43" borderId="0" xfId="0" applyFont="1" applyFill="1" applyAlignment="1" applyProtection="1">
      <alignment horizontal="left" wrapText="1"/>
      <protection locked="0"/>
    </xf>
    <xf numFmtId="0" fontId="2" fillId="43" borderId="32" xfId="0" applyFont="1" applyFill="1" applyBorder="1" applyAlignment="1" applyProtection="1">
      <alignment horizontal="left" wrapText="1"/>
      <protection locked="0"/>
    </xf>
    <xf numFmtId="0" fontId="0" fillId="43" borderId="29" xfId="0" applyFill="1" applyBorder="1" applyAlignment="1" applyProtection="1">
      <alignment wrapText="1"/>
      <protection locked="0"/>
    </xf>
    <xf numFmtId="0" fontId="0" fillId="43" borderId="30" xfId="0" applyFill="1" applyBorder="1" applyAlignment="1" applyProtection="1">
      <alignment wrapText="1"/>
      <protection locked="0"/>
    </xf>
    <xf numFmtId="0" fontId="0" fillId="43" borderId="36" xfId="0" applyFill="1" applyBorder="1" applyAlignment="1" applyProtection="1">
      <alignment wrapText="1"/>
      <protection locked="0"/>
    </xf>
    <xf numFmtId="0" fontId="2" fillId="43" borderId="31" xfId="0" applyFont="1" applyFill="1" applyBorder="1" applyAlignment="1" applyProtection="1">
      <alignment horizontal="left" indent="1"/>
      <protection locked="0"/>
    </xf>
    <xf numFmtId="0" fontId="2" fillId="43" borderId="0" xfId="0" applyFont="1" applyFill="1" applyAlignment="1" applyProtection="1">
      <alignment horizontal="left" indent="1"/>
      <protection locked="0"/>
    </xf>
    <xf numFmtId="0" fontId="2" fillId="43" borderId="32" xfId="0" applyFont="1" applyFill="1" applyBorder="1" applyAlignment="1" applyProtection="1">
      <alignment horizontal="left" indent="1"/>
      <protection locked="0"/>
    </xf>
    <xf numFmtId="0" fontId="0" fillId="43" borderId="51" xfId="0" applyFill="1" applyBorder="1" applyAlignment="1" applyProtection="1">
      <alignment horizontal="left" indent="1"/>
      <protection locked="0"/>
    </xf>
    <xf numFmtId="0" fontId="0" fillId="43" borderId="35" xfId="0" applyFill="1" applyBorder="1" applyAlignment="1" applyProtection="1">
      <alignment horizontal="left" indent="1"/>
      <protection locked="0"/>
    </xf>
    <xf numFmtId="0" fontId="0" fillId="43" borderId="52" xfId="0" applyFill="1" applyBorder="1" applyAlignment="1" applyProtection="1">
      <alignment horizontal="left" indent="1"/>
      <protection locked="0"/>
    </xf>
    <xf numFmtId="0" fontId="6" fillId="43" borderId="31" xfId="74" applyFill="1" applyBorder="1" applyAlignment="1" applyProtection="1">
      <alignment horizontal="left" indent="1"/>
      <protection locked="0"/>
    </xf>
    <xf numFmtId="0" fontId="0" fillId="43" borderId="32" xfId="0" applyFill="1" applyBorder="1" applyAlignment="1" applyProtection="1">
      <alignment horizontal="left"/>
      <protection locked="0"/>
    </xf>
    <xf numFmtId="192" fontId="2" fillId="43" borderId="74" xfId="0" applyNumberFormat="1" applyFont="1" applyFill="1" applyBorder="1" applyAlignment="1" applyProtection="1">
      <alignment horizontal="left"/>
      <protection locked="0"/>
    </xf>
    <xf numFmtId="192" fontId="0" fillId="43" borderId="77" xfId="0" applyNumberFormat="1" applyFill="1" applyBorder="1" applyAlignment="1" applyProtection="1">
      <alignment/>
      <protection locked="0"/>
    </xf>
    <xf numFmtId="0" fontId="0" fillId="43" borderId="37" xfId="0" applyFont="1" applyFill="1" applyBorder="1" applyAlignment="1" applyProtection="1">
      <alignment wrapText="1"/>
      <protection locked="0"/>
    </xf>
    <xf numFmtId="0" fontId="0" fillId="43" borderId="28" xfId="0" applyFill="1" applyBorder="1" applyAlignment="1" applyProtection="1">
      <alignment wrapText="1"/>
      <protection locked="0"/>
    </xf>
    <xf numFmtId="0" fontId="0" fillId="43" borderId="38" xfId="0" applyFill="1" applyBorder="1" applyAlignment="1" applyProtection="1">
      <alignment wrapText="1"/>
      <protection locked="0"/>
    </xf>
    <xf numFmtId="0" fontId="0" fillId="43" borderId="31" xfId="0" applyFill="1" applyBorder="1" applyAlignment="1" applyProtection="1">
      <alignment wrapText="1"/>
      <protection locked="0"/>
    </xf>
    <xf numFmtId="0" fontId="0" fillId="43" borderId="0" xfId="0" applyFill="1" applyBorder="1" applyAlignment="1" applyProtection="1">
      <alignment wrapText="1"/>
      <protection locked="0"/>
    </xf>
    <xf numFmtId="0" fontId="0" fillId="43" borderId="32" xfId="0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4" fillId="0" borderId="27" xfId="0" applyFont="1" applyFill="1" applyBorder="1" applyAlignment="1" applyProtection="1">
      <alignment/>
      <protection/>
    </xf>
    <xf numFmtId="0" fontId="4" fillId="42" borderId="78" xfId="0" applyFon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14" fillId="43" borderId="27" xfId="0" applyFont="1" applyFill="1" applyBorder="1" applyAlignment="1" applyProtection="1">
      <alignment/>
      <protection locked="0"/>
    </xf>
    <xf numFmtId="192" fontId="2" fillId="40" borderId="74" xfId="0" applyNumberFormat="1" applyFont="1" applyFill="1" applyBorder="1" applyAlignment="1">
      <alignment horizontal="left"/>
    </xf>
    <xf numFmtId="192" fontId="0" fillId="40" borderId="79" xfId="0" applyNumberFormat="1" applyFill="1" applyBorder="1" applyAlignment="1">
      <alignment/>
    </xf>
    <xf numFmtId="0" fontId="4" fillId="42" borderId="78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2" fillId="40" borderId="31" xfId="0" applyFont="1" applyFill="1" applyBorder="1" applyAlignment="1">
      <alignment horizontal="left"/>
    </xf>
    <xf numFmtId="0" fontId="2" fillId="40" borderId="0" xfId="0" applyFont="1" applyFill="1" applyAlignment="1">
      <alignment horizontal="left"/>
    </xf>
    <xf numFmtId="0" fontId="2" fillId="40" borderId="32" xfId="0" applyFont="1" applyFill="1" applyBorder="1" applyAlignment="1">
      <alignment horizontal="left"/>
    </xf>
    <xf numFmtId="0" fontId="0" fillId="40" borderId="51" xfId="0" applyFill="1" applyBorder="1" applyAlignment="1">
      <alignment/>
    </xf>
    <xf numFmtId="0" fontId="0" fillId="40" borderId="35" xfId="0" applyFill="1" applyBorder="1" applyAlignment="1">
      <alignment/>
    </xf>
    <xf numFmtId="0" fontId="0" fillId="40" borderId="52" xfId="0" applyFill="1" applyBorder="1" applyAlignment="1">
      <alignment/>
    </xf>
    <xf numFmtId="0" fontId="2" fillId="40" borderId="74" xfId="0" applyFont="1" applyFill="1" applyBorder="1" applyAlignment="1">
      <alignment horizontal="left"/>
    </xf>
    <xf numFmtId="0" fontId="0" fillId="40" borderId="79" xfId="0" applyFill="1" applyBorder="1" applyAlignment="1">
      <alignment/>
    </xf>
    <xf numFmtId="0" fontId="2" fillId="43" borderId="30" xfId="0" applyFont="1" applyFill="1" applyBorder="1" applyAlignment="1" applyProtection="1">
      <alignment horizontal="left" vertical="top" wrapText="1" indent="1"/>
      <protection locked="0"/>
    </xf>
    <xf numFmtId="0" fontId="2" fillId="43" borderId="0" xfId="0" applyFont="1" applyFill="1" applyBorder="1" applyAlignment="1" applyProtection="1">
      <alignment horizontal="left" vertical="top" wrapText="1" indent="1"/>
      <protection locked="0"/>
    </xf>
    <xf numFmtId="0" fontId="16" fillId="0" borderId="35" xfId="0" applyFont="1" applyBorder="1" applyAlignment="1">
      <alignment horizontal="right" vertical="top" wrapText="1"/>
    </xf>
    <xf numFmtId="0" fontId="0" fillId="40" borderId="32" xfId="0" applyFill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Border="1" applyAlignment="1" quotePrefix="1">
      <alignment horizontal="left"/>
    </xf>
    <xf numFmtId="0" fontId="16" fillId="0" borderId="35" xfId="0" applyFont="1" applyBorder="1" applyAlignment="1">
      <alignment horizontal="left"/>
    </xf>
    <xf numFmtId="0" fontId="2" fillId="43" borderId="35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 applyBorder="1" applyAlignment="1">
      <alignment/>
    </xf>
    <xf numFmtId="0" fontId="10" fillId="43" borderId="0" xfId="0" applyFont="1" applyFill="1" applyBorder="1" applyAlignment="1" applyProtection="1">
      <alignment/>
      <protection locked="0"/>
    </xf>
    <xf numFmtId="0" fontId="0" fillId="43" borderId="0" xfId="0" applyFill="1" applyBorder="1" applyAlignment="1" applyProtection="1">
      <alignment/>
      <protection locked="0"/>
    </xf>
    <xf numFmtId="0" fontId="0" fillId="43" borderId="35" xfId="0" applyFill="1" applyBorder="1" applyAlignment="1" applyProtection="1">
      <alignment/>
      <protection locked="0"/>
    </xf>
    <xf numFmtId="166" fontId="0" fillId="40" borderId="13" xfId="0" applyNumberFormat="1" applyFill="1" applyBorder="1" applyAlignment="1">
      <alignment horizontal="right" vertical="top"/>
    </xf>
    <xf numFmtId="0" fontId="0" fillId="0" borderId="41" xfId="0" applyBorder="1" applyAlignment="1">
      <alignment horizontal="right" vertical="top"/>
    </xf>
    <xf numFmtId="2" fontId="0" fillId="39" borderId="19" xfId="0" applyNumberFormat="1" applyFont="1" applyFill="1" applyBorder="1" applyAlignment="1">
      <alignment vertical="top"/>
    </xf>
    <xf numFmtId="2" fontId="0" fillId="39" borderId="79" xfId="0" applyNumberFormat="1" applyFont="1" applyFill="1" applyBorder="1" applyAlignment="1">
      <alignment vertical="top"/>
    </xf>
    <xf numFmtId="166" fontId="0" fillId="39" borderId="13" xfId="0" applyNumberFormat="1" applyFont="1" applyFill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176" fontId="0" fillId="40" borderId="13" xfId="0" applyNumberFormat="1" applyFill="1" applyBorder="1" applyAlignment="1">
      <alignment horizontal="right" vertical="top"/>
    </xf>
    <xf numFmtId="2" fontId="0" fillId="39" borderId="80" xfId="0" applyNumberFormat="1" applyFont="1" applyFill="1" applyBorder="1" applyAlignment="1">
      <alignment horizontal="right" vertical="top"/>
    </xf>
    <xf numFmtId="0" fontId="0" fillId="0" borderId="60" xfId="0" applyBorder="1" applyAlignment="1">
      <alignment horizontal="right" vertical="top"/>
    </xf>
    <xf numFmtId="2" fontId="0" fillId="39" borderId="64" xfId="0" applyNumberFormat="1" applyFont="1" applyFill="1" applyBorder="1" applyAlignment="1">
      <alignment horizontal="right" vertical="top"/>
    </xf>
    <xf numFmtId="0" fontId="0" fillId="0" borderId="61" xfId="0" applyBorder="1" applyAlignment="1">
      <alignment horizontal="right" vertical="top"/>
    </xf>
    <xf numFmtId="166" fontId="0" fillId="39" borderId="24" xfId="0" applyNumberFormat="1" applyFont="1" applyFill="1" applyBorder="1" applyAlignment="1">
      <alignment horizontal="right" vertical="top"/>
    </xf>
    <xf numFmtId="0" fontId="0" fillId="0" borderId="81" xfId="0" applyBorder="1" applyAlignment="1">
      <alignment horizontal="right" vertical="top"/>
    </xf>
    <xf numFmtId="166" fontId="0" fillId="39" borderId="19" xfId="0" applyNumberFormat="1" applyFont="1" applyFill="1" applyBorder="1" applyAlignment="1">
      <alignment horizontal="right" vertical="top"/>
    </xf>
    <xf numFmtId="0" fontId="0" fillId="0" borderId="79" xfId="0" applyBorder="1" applyAlignment="1">
      <alignment horizontal="right" vertical="top"/>
    </xf>
    <xf numFmtId="176" fontId="0" fillId="40" borderId="13" xfId="0" applyNumberFormat="1" applyFill="1" applyBorder="1" applyAlignment="1">
      <alignment/>
    </xf>
    <xf numFmtId="0" fontId="0" fillId="0" borderId="16" xfId="0" applyBorder="1" applyAlignment="1">
      <alignment/>
    </xf>
    <xf numFmtId="166" fontId="0" fillId="40" borderId="19" xfId="0" applyNumberFormat="1" applyFont="1" applyFill="1" applyBorder="1" applyAlignment="1">
      <alignment vertical="center"/>
    </xf>
    <xf numFmtId="166" fontId="0" fillId="40" borderId="61" xfId="0" applyNumberFormat="1" applyFont="1" applyFill="1" applyBorder="1" applyAlignment="1">
      <alignment vertical="center"/>
    </xf>
    <xf numFmtId="166" fontId="0" fillId="40" borderId="59" xfId="0" applyNumberFormat="1" applyFont="1" applyFill="1" applyBorder="1" applyAlignment="1">
      <alignment vertical="center"/>
    </xf>
    <xf numFmtId="166" fontId="0" fillId="40" borderId="62" xfId="0" applyNumberFormat="1" applyFont="1" applyFill="1" applyBorder="1" applyAlignment="1">
      <alignment vertical="center"/>
    </xf>
    <xf numFmtId="2" fontId="0" fillId="39" borderId="64" xfId="0" applyNumberFormat="1" applyFont="1" applyFill="1" applyBorder="1" applyAlignment="1">
      <alignment vertical="top"/>
    </xf>
    <xf numFmtId="0" fontId="4" fillId="0" borderId="13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2" fontId="0" fillId="39" borderId="59" xfId="0" applyNumberFormat="1" applyFont="1" applyFill="1" applyBorder="1" applyAlignment="1">
      <alignment vertical="top"/>
    </xf>
    <xf numFmtId="2" fontId="0" fillId="39" borderId="82" xfId="0" applyNumberFormat="1" applyFont="1" applyFill="1" applyBorder="1" applyAlignment="1">
      <alignment vertical="top"/>
    </xf>
    <xf numFmtId="2" fontId="0" fillId="39" borderId="83" xfId="0" applyNumberFormat="1" applyFont="1" applyFill="1" applyBorder="1" applyAlignment="1">
      <alignment horizontal="right" vertical="top"/>
    </xf>
    <xf numFmtId="0" fontId="0" fillId="0" borderId="62" xfId="0" applyBorder="1" applyAlignment="1">
      <alignment horizontal="right" vertical="top"/>
    </xf>
    <xf numFmtId="166" fontId="0" fillId="39" borderId="59" xfId="0" applyNumberFormat="1" applyFont="1" applyFill="1" applyBorder="1" applyAlignment="1">
      <alignment horizontal="right" vertical="top"/>
    </xf>
    <xf numFmtId="0" fontId="0" fillId="0" borderId="82" xfId="0" applyBorder="1" applyAlignment="1">
      <alignment horizontal="right" vertical="top"/>
    </xf>
    <xf numFmtId="166" fontId="0" fillId="43" borderId="64" xfId="0" applyNumberFormat="1" applyFont="1" applyFill="1" applyBorder="1" applyAlignment="1" applyProtection="1">
      <alignment horizontal="right" vertical="top"/>
      <protection locked="0"/>
    </xf>
    <xf numFmtId="166" fontId="0" fillId="43" borderId="61" xfId="0" applyNumberFormat="1" applyFont="1" applyFill="1" applyBorder="1" applyAlignment="1" applyProtection="1">
      <alignment horizontal="right" vertical="top"/>
      <protection locked="0"/>
    </xf>
    <xf numFmtId="2" fontId="0" fillId="43" borderId="83" xfId="0" applyNumberFormat="1" applyFont="1" applyFill="1" applyBorder="1" applyAlignment="1" applyProtection="1">
      <alignment vertical="center"/>
      <protection locked="0"/>
    </xf>
    <xf numFmtId="0" fontId="0" fillId="0" borderId="84" xfId="0" applyBorder="1" applyAlignment="1">
      <alignment vertical="center"/>
    </xf>
    <xf numFmtId="0" fontId="0" fillId="0" borderId="82" xfId="0" applyBorder="1" applyAlignment="1">
      <alignment vertical="center"/>
    </xf>
    <xf numFmtId="166" fontId="0" fillId="43" borderId="83" xfId="0" applyNumberFormat="1" applyFont="1" applyFill="1" applyBorder="1" applyAlignment="1" applyProtection="1">
      <alignment horizontal="right" vertical="top"/>
      <protection locked="0"/>
    </xf>
    <xf numFmtId="166" fontId="0" fillId="43" borderId="62" xfId="0" applyNumberFormat="1" applyFont="1" applyFill="1" applyBorder="1" applyAlignment="1" applyProtection="1">
      <alignment horizontal="right" vertical="top"/>
      <protection locked="0"/>
    </xf>
    <xf numFmtId="2" fontId="0" fillId="39" borderId="83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0" fontId="0" fillId="0" borderId="26" xfId="0" applyFill="1" applyBorder="1" applyAlignment="1">
      <alignment/>
    </xf>
    <xf numFmtId="166" fontId="0" fillId="40" borderId="19" xfId="0" applyNumberFormat="1" applyFont="1" applyFill="1" applyBorder="1" applyAlignment="1">
      <alignment vertical="top"/>
    </xf>
    <xf numFmtId="166" fontId="0" fillId="40" borderId="61" xfId="0" applyNumberFormat="1" applyFont="1" applyFill="1" applyBorder="1" applyAlignment="1">
      <alignment vertical="top"/>
    </xf>
    <xf numFmtId="166" fontId="0" fillId="40" borderId="59" xfId="0" applyNumberFormat="1" applyFont="1" applyFill="1" applyBorder="1" applyAlignment="1">
      <alignment vertical="top"/>
    </xf>
    <xf numFmtId="166" fontId="0" fillId="40" borderId="62" xfId="0" applyNumberFormat="1" applyFont="1" applyFill="1" applyBorder="1" applyAlignment="1">
      <alignment vertical="top"/>
    </xf>
    <xf numFmtId="2" fontId="0" fillId="43" borderId="64" xfId="0" applyNumberFormat="1" applyFont="1" applyFill="1" applyBorder="1" applyAlignment="1" applyProtection="1">
      <alignment vertical="center"/>
      <protection locked="0"/>
    </xf>
    <xf numFmtId="0" fontId="0" fillId="0" borderId="74" xfId="0" applyBorder="1" applyAlignment="1">
      <alignment vertical="center"/>
    </xf>
    <xf numFmtId="0" fontId="0" fillId="0" borderId="79" xfId="0" applyBorder="1" applyAlignment="1">
      <alignment vertical="center"/>
    </xf>
    <xf numFmtId="166" fontId="0" fillId="40" borderId="24" xfId="0" applyNumberFormat="1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166" fontId="0" fillId="43" borderId="80" xfId="0" applyNumberFormat="1" applyFont="1" applyFill="1" applyBorder="1" applyAlignment="1" applyProtection="1">
      <alignment horizontal="right" vertical="top"/>
      <protection locked="0"/>
    </xf>
    <xf numFmtId="0" fontId="0" fillId="43" borderId="60" xfId="0" applyFill="1" applyBorder="1" applyAlignment="1" applyProtection="1">
      <alignment horizontal="right" vertical="top"/>
      <protection locked="0"/>
    </xf>
    <xf numFmtId="2" fontId="0" fillId="39" borderId="24" xfId="0" applyNumberFormat="1" applyFont="1" applyFill="1" applyBorder="1" applyAlignment="1">
      <alignment vertical="top"/>
    </xf>
    <xf numFmtId="0" fontId="0" fillId="0" borderId="81" xfId="0" applyBorder="1" applyAlignment="1">
      <alignment vertical="top"/>
    </xf>
    <xf numFmtId="166" fontId="0" fillId="39" borderId="14" xfId="0" applyNumberFormat="1" applyFont="1" applyFill="1" applyBorder="1" applyAlignment="1">
      <alignment horizontal="right" vertical="top"/>
    </xf>
    <xf numFmtId="2" fontId="0" fillId="39" borderId="80" xfId="0" applyNumberFormat="1" applyFont="1" applyFill="1" applyBorder="1" applyAlignment="1">
      <alignment vertical="top"/>
    </xf>
    <xf numFmtId="2" fontId="0" fillId="43" borderId="80" xfId="0" applyNumberFormat="1" applyFont="1" applyFill="1" applyBorder="1" applyAlignment="1" applyProtection="1">
      <alignment vertical="center"/>
      <protection locked="0"/>
    </xf>
    <xf numFmtId="0" fontId="0" fillId="0" borderId="73" xfId="0" applyBorder="1" applyAlignment="1">
      <alignment vertical="center"/>
    </xf>
    <xf numFmtId="0" fontId="0" fillId="0" borderId="81" xfId="0" applyBorder="1" applyAlignment="1">
      <alignment vertical="center"/>
    </xf>
    <xf numFmtId="166" fontId="0" fillId="40" borderId="24" xfId="0" applyNumberFormat="1" applyFont="1" applyFill="1" applyBorder="1" applyAlignment="1">
      <alignment vertical="top"/>
    </xf>
    <xf numFmtId="0" fontId="0" fillId="0" borderId="60" xfId="0" applyBorder="1" applyAlignment="1">
      <alignment vertical="top"/>
    </xf>
    <xf numFmtId="2" fontId="0" fillId="39" borderId="19" xfId="0" applyNumberFormat="1" applyFont="1" applyFill="1" applyBorder="1" applyAlignment="1" applyProtection="1">
      <alignment vertical="center"/>
      <protection/>
    </xf>
    <xf numFmtId="2" fontId="0" fillId="39" borderId="79" xfId="0" applyNumberFormat="1" applyFont="1" applyFill="1" applyBorder="1" applyAlignment="1" applyProtection="1">
      <alignment vertical="center"/>
      <protection/>
    </xf>
    <xf numFmtId="2" fontId="0" fillId="39" borderId="25" xfId="0" applyNumberFormat="1" applyFont="1" applyFill="1" applyBorder="1" applyAlignment="1" applyProtection="1">
      <alignment vertical="center"/>
      <protection/>
    </xf>
    <xf numFmtId="2" fontId="0" fillId="39" borderId="85" xfId="0" applyNumberFormat="1" applyFont="1" applyFill="1" applyBorder="1" applyAlignment="1" applyProtection="1">
      <alignment vertical="center"/>
      <protection/>
    </xf>
    <xf numFmtId="2" fontId="0" fillId="39" borderId="64" xfId="0" applyNumberFormat="1" applyFont="1" applyFill="1" applyBorder="1" applyAlignment="1" applyProtection="1">
      <alignment vertical="center"/>
      <protection/>
    </xf>
    <xf numFmtId="2" fontId="0" fillId="39" borderId="61" xfId="0" applyNumberFormat="1" applyFont="1" applyFill="1" applyBorder="1" applyAlignment="1" applyProtection="1">
      <alignment vertical="center"/>
      <protection/>
    </xf>
    <xf numFmtId="2" fontId="0" fillId="39" borderId="86" xfId="0" applyNumberFormat="1" applyFont="1" applyFill="1" applyBorder="1" applyAlignment="1" applyProtection="1">
      <alignment vertical="center"/>
      <protection/>
    </xf>
    <xf numFmtId="2" fontId="0" fillId="39" borderId="76" xfId="0" applyNumberFormat="1" applyFont="1" applyFill="1" applyBorder="1" applyAlignment="1" applyProtection="1">
      <alignment vertical="center"/>
      <protection/>
    </xf>
    <xf numFmtId="2" fontId="0" fillId="43" borderId="19" xfId="0" applyNumberFormat="1" applyFont="1" applyFill="1" applyBorder="1" applyAlignment="1" applyProtection="1">
      <alignment vertical="center"/>
      <protection/>
    </xf>
    <xf numFmtId="2" fontId="0" fillId="43" borderId="61" xfId="0" applyNumberFormat="1" applyFont="1" applyFill="1" applyBorder="1" applyAlignment="1" applyProtection="1">
      <alignment vertical="center"/>
      <protection/>
    </xf>
    <xf numFmtId="2" fontId="0" fillId="43" borderId="25" xfId="0" applyNumberFormat="1" applyFont="1" applyFill="1" applyBorder="1" applyAlignment="1" applyProtection="1">
      <alignment vertical="center"/>
      <protection/>
    </xf>
    <xf numFmtId="2" fontId="0" fillId="43" borderId="76" xfId="0" applyNumberFormat="1" applyFont="1" applyFill="1" applyBorder="1" applyAlignment="1" applyProtection="1">
      <alignment vertical="center"/>
      <protection/>
    </xf>
    <xf numFmtId="2" fontId="0" fillId="39" borderId="75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Border="1" applyAlignment="1" applyProtection="1">
      <alignment vertical="top"/>
      <protection/>
    </xf>
    <xf numFmtId="0" fontId="4" fillId="0" borderId="16" xfId="0" applyNumberFormat="1" applyFont="1" applyBorder="1" applyAlignment="1" applyProtection="1">
      <alignment vertical="top"/>
      <protection/>
    </xf>
    <xf numFmtId="2" fontId="0" fillId="39" borderId="24" xfId="0" applyNumberFormat="1" applyFont="1" applyFill="1" applyBorder="1" applyAlignment="1" applyProtection="1">
      <alignment vertical="center"/>
      <protection/>
    </xf>
    <xf numFmtId="2" fontId="0" fillId="39" borderId="60" xfId="0" applyNumberFormat="1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2" fontId="0" fillId="39" borderId="73" xfId="0" applyNumberFormat="1" applyFont="1" applyFill="1" applyBorder="1" applyAlignment="1" applyProtection="1">
      <alignment vertical="center"/>
      <protection/>
    </xf>
    <xf numFmtId="2" fontId="0" fillId="39" borderId="81" xfId="0" applyNumberFormat="1" applyFont="1" applyFill="1" applyBorder="1" applyAlignment="1" applyProtection="1">
      <alignment vertical="center"/>
      <protection/>
    </xf>
    <xf numFmtId="2" fontId="0" fillId="39" borderId="74" xfId="0" applyNumberFormat="1" applyFont="1" applyFill="1" applyBorder="1" applyAlignment="1" applyProtection="1">
      <alignment vertical="center"/>
      <protection/>
    </xf>
    <xf numFmtId="190" fontId="0" fillId="39" borderId="19" xfId="0" applyNumberFormat="1" applyFont="1" applyFill="1" applyBorder="1" applyAlignment="1" applyProtection="1">
      <alignment vertical="center"/>
      <protection/>
    </xf>
    <xf numFmtId="190" fontId="0" fillId="39" borderId="79" xfId="0" applyNumberFormat="1" applyFont="1" applyFill="1" applyBorder="1" applyAlignment="1" applyProtection="1">
      <alignment vertical="center"/>
      <protection/>
    </xf>
    <xf numFmtId="190" fontId="0" fillId="39" borderId="25" xfId="0" applyNumberFormat="1" applyFont="1" applyFill="1" applyBorder="1" applyAlignment="1" applyProtection="1">
      <alignment vertical="center"/>
      <protection/>
    </xf>
    <xf numFmtId="190" fontId="0" fillId="39" borderId="85" xfId="0" applyNumberFormat="1" applyFont="1" applyFill="1" applyBorder="1" applyAlignment="1" applyProtection="1">
      <alignment vertical="center"/>
      <protection/>
    </xf>
    <xf numFmtId="2" fontId="0" fillId="0" borderId="60" xfId="0" applyNumberFormat="1" applyFont="1" applyBorder="1" applyAlignment="1">
      <alignment vertical="center"/>
    </xf>
    <xf numFmtId="190" fontId="0" fillId="39" borderId="24" xfId="0" applyNumberFormat="1" applyFont="1" applyFill="1" applyBorder="1" applyAlignment="1" applyProtection="1">
      <alignment vertical="center"/>
      <protection/>
    </xf>
    <xf numFmtId="190" fontId="0" fillId="0" borderId="81" xfId="0" applyNumberFormat="1" applyFont="1" applyBorder="1" applyAlignment="1">
      <alignment vertical="center"/>
    </xf>
    <xf numFmtId="0" fontId="0" fillId="0" borderId="16" xfId="0" applyFont="1" applyBorder="1" applyAlignment="1">
      <alignment vertical="top"/>
    </xf>
    <xf numFmtId="0" fontId="4" fillId="0" borderId="41" xfId="0" applyNumberFormat="1" applyFont="1" applyBorder="1" applyAlignment="1" applyProtection="1">
      <alignment vertical="top"/>
      <protection/>
    </xf>
    <xf numFmtId="190" fontId="0" fillId="39" borderId="81" xfId="0" applyNumberFormat="1" applyFont="1" applyFill="1" applyBorder="1" applyAlignment="1" applyProtection="1">
      <alignment vertical="center"/>
      <protection/>
    </xf>
    <xf numFmtId="2" fontId="0" fillId="43" borderId="64" xfId="0" applyNumberFormat="1" applyFont="1" applyFill="1" applyBorder="1" applyAlignment="1" applyProtection="1">
      <alignment vertical="top"/>
      <protection locked="0"/>
    </xf>
    <xf numFmtId="2" fontId="0" fillId="43" borderId="61" xfId="0" applyNumberFormat="1" applyFont="1" applyFill="1" applyBorder="1" applyAlignment="1" applyProtection="1">
      <alignment vertical="top"/>
      <protection locked="0"/>
    </xf>
    <xf numFmtId="190" fontId="0" fillId="39" borderId="60" xfId="0" applyNumberFormat="1" applyFont="1" applyFill="1" applyBorder="1" applyAlignment="1" applyProtection="1">
      <alignment vertical="center"/>
      <protection/>
    </xf>
    <xf numFmtId="190" fontId="0" fillId="39" borderId="61" xfId="0" applyNumberFormat="1" applyFont="1" applyFill="1" applyBorder="1" applyAlignment="1" applyProtection="1">
      <alignment vertical="center"/>
      <protection/>
    </xf>
    <xf numFmtId="0" fontId="0" fillId="40" borderId="51" xfId="0" applyFont="1" applyFill="1" applyBorder="1" applyAlignment="1">
      <alignment/>
    </xf>
    <xf numFmtId="0" fontId="0" fillId="40" borderId="35" xfId="0" applyFont="1" applyFill="1" applyBorder="1" applyAlignment="1">
      <alignment/>
    </xf>
    <xf numFmtId="0" fontId="0" fillId="40" borderId="52" xfId="0" applyFont="1" applyFill="1" applyBorder="1" applyAlignment="1">
      <alignment/>
    </xf>
    <xf numFmtId="0" fontId="0" fillId="40" borderId="32" xfId="0" applyFont="1" applyFill="1" applyBorder="1" applyAlignment="1">
      <alignment horizontal="left"/>
    </xf>
    <xf numFmtId="0" fontId="0" fillId="40" borderId="7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15" xfId="0" applyNumberFormat="1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/>
    </xf>
    <xf numFmtId="2" fontId="0" fillId="40" borderId="13" xfId="0" applyNumberFormat="1" applyFont="1" applyFill="1" applyBorder="1" applyAlignment="1">
      <alignment horizontal="right" vertical="top"/>
    </xf>
    <xf numFmtId="2" fontId="0" fillId="0" borderId="41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top"/>
    </xf>
    <xf numFmtId="2" fontId="0" fillId="39" borderId="13" xfId="0" applyNumberFormat="1" applyFont="1" applyFill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190" fontId="0" fillId="39" borderId="76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2" fontId="0" fillId="39" borderId="14" xfId="0" applyNumberFormat="1" applyFont="1" applyFill="1" applyBorder="1" applyAlignment="1">
      <alignment horizontal="right" vertical="top"/>
    </xf>
    <xf numFmtId="2" fontId="0" fillId="40" borderId="13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2" fontId="0" fillId="43" borderId="24" xfId="0" applyNumberFormat="1" applyFont="1" applyFill="1" applyBorder="1" applyAlignment="1" applyProtection="1">
      <alignment vertical="center"/>
      <protection/>
    </xf>
    <xf numFmtId="2" fontId="0" fillId="43" borderId="60" xfId="0" applyNumberFormat="1" applyFont="1" applyFill="1" applyBorder="1" applyAlignment="1" applyProtection="1">
      <alignment vertical="center"/>
      <protection/>
    </xf>
    <xf numFmtId="2" fontId="0" fillId="40" borderId="25" xfId="0" applyNumberFormat="1" applyFont="1" applyFill="1" applyBorder="1" applyAlignment="1" applyProtection="1">
      <alignment vertical="top"/>
      <protection/>
    </xf>
    <xf numFmtId="0" fontId="0" fillId="0" borderId="85" xfId="0" applyBorder="1" applyAlignment="1">
      <alignment/>
    </xf>
    <xf numFmtId="1" fontId="0" fillId="43" borderId="24" xfId="0" applyNumberFormat="1" applyFont="1" applyFill="1" applyBorder="1" applyAlignment="1" applyProtection="1">
      <alignment vertical="top"/>
      <protection locked="0"/>
    </xf>
    <xf numFmtId="1" fontId="0" fillId="43" borderId="19" xfId="0" applyNumberFormat="1" applyFont="1" applyFill="1" applyBorder="1" applyAlignment="1" applyProtection="1">
      <alignment vertical="top"/>
      <protection locked="0"/>
    </xf>
    <xf numFmtId="0" fontId="0" fillId="0" borderId="61" xfId="0" applyBorder="1" applyAlignment="1">
      <alignment vertical="top"/>
    </xf>
    <xf numFmtId="1" fontId="0" fillId="43" borderId="25" xfId="0" applyNumberFormat="1" applyFont="1" applyFill="1" applyBorder="1" applyAlignment="1" applyProtection="1">
      <alignment vertical="top"/>
      <protection locked="0"/>
    </xf>
    <xf numFmtId="0" fontId="0" fillId="0" borderId="76" xfId="0" applyBorder="1" applyAlignment="1">
      <alignment vertical="top"/>
    </xf>
    <xf numFmtId="0" fontId="0" fillId="0" borderId="41" xfId="0" applyBorder="1" applyAlignment="1">
      <alignment vertical="top"/>
    </xf>
    <xf numFmtId="2" fontId="0" fillId="40" borderId="24" xfId="0" applyNumberFormat="1" applyFont="1" applyFill="1" applyBorder="1" applyAlignment="1" applyProtection="1">
      <alignment vertical="top"/>
      <protection/>
    </xf>
    <xf numFmtId="0" fontId="0" fillId="0" borderId="81" xfId="0" applyBorder="1" applyAlignment="1">
      <alignment/>
    </xf>
    <xf numFmtId="2" fontId="0" fillId="40" borderId="19" xfId="0" applyNumberFormat="1" applyFont="1" applyFill="1" applyBorder="1" applyAlignment="1" applyProtection="1">
      <alignment vertical="top"/>
      <protection/>
    </xf>
    <xf numFmtId="0" fontId="0" fillId="0" borderId="79" xfId="0" applyBorder="1" applyAlignment="1">
      <alignment/>
    </xf>
    <xf numFmtId="2" fontId="0" fillId="43" borderId="86" xfId="0" applyNumberFormat="1" applyFont="1" applyFill="1" applyBorder="1" applyAlignment="1" applyProtection="1">
      <alignment vertical="top"/>
      <protection locked="0"/>
    </xf>
    <xf numFmtId="2" fontId="0" fillId="43" borderId="76" xfId="0" applyNumberFormat="1" applyFont="1" applyFill="1" applyBorder="1" applyAlignment="1" applyProtection="1">
      <alignment vertical="top"/>
      <protection locked="0"/>
    </xf>
    <xf numFmtId="0" fontId="4" fillId="0" borderId="14" xfId="0" applyNumberFormat="1" applyFont="1" applyBorder="1" applyAlignment="1" applyProtection="1">
      <alignment vertical="top"/>
      <protection/>
    </xf>
    <xf numFmtId="1" fontId="0" fillId="43" borderId="80" xfId="0" applyNumberFormat="1" applyFont="1" applyFill="1" applyBorder="1" applyAlignment="1" applyProtection="1">
      <alignment vertical="top"/>
      <protection locked="0"/>
    </xf>
    <xf numFmtId="1" fontId="0" fillId="43" borderId="64" xfId="0" applyNumberFormat="1" applyFont="1" applyFill="1" applyBorder="1" applyAlignment="1" applyProtection="1">
      <alignment vertical="top"/>
      <protection locked="0"/>
    </xf>
    <xf numFmtId="1" fontId="0" fillId="43" borderId="86" xfId="0" applyNumberFormat="1" applyFont="1" applyFill="1" applyBorder="1" applyAlignment="1" applyProtection="1">
      <alignment vertical="top"/>
      <protection locked="0"/>
    </xf>
    <xf numFmtId="2" fontId="0" fillId="43" borderId="80" xfId="0" applyNumberFormat="1" applyFont="1" applyFill="1" applyBorder="1" applyAlignment="1" applyProtection="1">
      <alignment vertical="top"/>
      <protection locked="0"/>
    </xf>
    <xf numFmtId="2" fontId="0" fillId="43" borderId="60" xfId="0" applyNumberFormat="1" applyFont="1" applyFill="1" applyBorder="1" applyAlignment="1" applyProtection="1">
      <alignment vertical="top"/>
      <protection locked="0"/>
    </xf>
    <xf numFmtId="176" fontId="0" fillId="39" borderId="64" xfId="0" applyNumberFormat="1" applyFont="1" applyFill="1" applyBorder="1" applyAlignment="1" applyProtection="1">
      <alignment vertical="top"/>
      <protection/>
    </xf>
    <xf numFmtId="176" fontId="0" fillId="39" borderId="61" xfId="0" applyNumberFormat="1" applyFont="1" applyFill="1" applyBorder="1" applyAlignment="1" applyProtection="1">
      <alignment vertical="top"/>
      <protection/>
    </xf>
    <xf numFmtId="176" fontId="0" fillId="39" borderId="86" xfId="0" applyNumberFormat="1" applyFont="1" applyFill="1" applyBorder="1" applyAlignment="1" applyProtection="1">
      <alignment vertical="top"/>
      <protection/>
    </xf>
    <xf numFmtId="176" fontId="0" fillId="39" borderId="76" xfId="0" applyNumberFormat="1" applyFont="1" applyFill="1" applyBorder="1" applyAlignment="1" applyProtection="1">
      <alignment vertical="top"/>
      <protection/>
    </xf>
    <xf numFmtId="176" fontId="0" fillId="39" borderId="14" xfId="0" applyNumberFormat="1" applyFont="1" applyFill="1" applyBorder="1" applyAlignment="1" applyProtection="1">
      <alignment vertical="top"/>
      <protection/>
    </xf>
    <xf numFmtId="0" fontId="0" fillId="0" borderId="16" xfId="0" applyFont="1" applyBorder="1" applyAlignment="1" applyProtection="1">
      <alignment vertical="top"/>
      <protection/>
    </xf>
    <xf numFmtId="172" fontId="0" fillId="40" borderId="13" xfId="0" applyNumberFormat="1" applyFont="1" applyFill="1" applyBorder="1" applyAlignment="1" applyProtection="1">
      <alignment vertical="top"/>
      <protection/>
    </xf>
    <xf numFmtId="172" fontId="0" fillId="40" borderId="41" xfId="0" applyNumberFormat="1" applyFont="1" applyFill="1" applyBorder="1" applyAlignment="1" applyProtection="1">
      <alignment vertical="top"/>
      <protection/>
    </xf>
    <xf numFmtId="176" fontId="0" fillId="39" borderId="80" xfId="0" applyNumberFormat="1" applyFont="1" applyFill="1" applyBorder="1" applyAlignment="1" applyProtection="1">
      <alignment vertical="top"/>
      <protection/>
    </xf>
    <xf numFmtId="0" fontId="0" fillId="0" borderId="60" xfId="0" applyFont="1" applyBorder="1" applyAlignment="1" applyProtection="1">
      <alignment vertical="top"/>
      <protection/>
    </xf>
    <xf numFmtId="2" fontId="0" fillId="39" borderId="25" xfId="0" applyNumberFormat="1" applyFont="1" applyFill="1" applyBorder="1" applyAlignment="1" applyProtection="1">
      <alignment vertical="top"/>
      <protection/>
    </xf>
    <xf numFmtId="2" fontId="0" fillId="39" borderId="76" xfId="0" applyNumberFormat="1" applyFont="1" applyFill="1" applyBorder="1" applyAlignment="1" applyProtection="1">
      <alignment vertical="top"/>
      <protection/>
    </xf>
    <xf numFmtId="166" fontId="0" fillId="43" borderId="80" xfId="0" applyNumberFormat="1" applyFont="1" applyFill="1" applyBorder="1" applyAlignment="1" applyProtection="1">
      <alignment vertical="top"/>
      <protection locked="0"/>
    </xf>
    <xf numFmtId="166" fontId="0" fillId="43" borderId="60" xfId="0" applyNumberFormat="1" applyFont="1" applyFill="1" applyBorder="1" applyAlignment="1" applyProtection="1">
      <alignment vertical="top"/>
      <protection locked="0"/>
    </xf>
    <xf numFmtId="166" fontId="0" fillId="43" borderId="64" xfId="0" applyNumberFormat="1" applyFont="1" applyFill="1" applyBorder="1" applyAlignment="1" applyProtection="1">
      <alignment vertical="top"/>
      <protection locked="0"/>
    </xf>
    <xf numFmtId="166" fontId="0" fillId="43" borderId="61" xfId="0" applyNumberFormat="1" applyFont="1" applyFill="1" applyBorder="1" applyAlignment="1" applyProtection="1">
      <alignment vertical="top"/>
      <protection locked="0"/>
    </xf>
    <xf numFmtId="166" fontId="0" fillId="43" borderId="86" xfId="0" applyNumberFormat="1" applyFont="1" applyFill="1" applyBorder="1" applyAlignment="1" applyProtection="1">
      <alignment vertical="top"/>
      <protection locked="0"/>
    </xf>
    <xf numFmtId="166" fontId="0" fillId="43" borderId="76" xfId="0" applyNumberFormat="1" applyFont="1" applyFill="1" applyBorder="1" applyAlignment="1" applyProtection="1">
      <alignment vertical="top"/>
      <protection locked="0"/>
    </xf>
    <xf numFmtId="2" fontId="0" fillId="39" borderId="24" xfId="0" applyNumberFormat="1" applyFont="1" applyFill="1" applyBorder="1" applyAlignment="1" applyProtection="1">
      <alignment vertical="top"/>
      <protection/>
    </xf>
    <xf numFmtId="0" fontId="0" fillId="0" borderId="60" xfId="0" applyFont="1" applyBorder="1" applyAlignment="1">
      <alignment vertical="top"/>
    </xf>
    <xf numFmtId="2" fontId="0" fillId="39" borderId="19" xfId="0" applyNumberFormat="1" applyFont="1" applyFill="1" applyBorder="1" applyAlignment="1" applyProtection="1">
      <alignment vertical="top"/>
      <protection/>
    </xf>
    <xf numFmtId="2" fontId="0" fillId="39" borderId="61" xfId="0" applyNumberFormat="1" applyFont="1" applyFill="1" applyBorder="1" applyAlignment="1" applyProtection="1">
      <alignment vertical="top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left"/>
      <protection/>
    </xf>
    <xf numFmtId="0" fontId="16" fillId="0" borderId="35" xfId="0" applyFont="1" applyBorder="1" applyAlignment="1" applyProtection="1">
      <alignment horizontal="left"/>
      <protection/>
    </xf>
    <xf numFmtId="0" fontId="2" fillId="40" borderId="31" xfId="0" applyFont="1" applyFill="1" applyBorder="1" applyAlignment="1" applyProtection="1">
      <alignment horizontal="left"/>
      <protection/>
    </xf>
    <xf numFmtId="0" fontId="2" fillId="40" borderId="0" xfId="0" applyFont="1" applyFill="1" applyAlignment="1" applyProtection="1">
      <alignment horizontal="left"/>
      <protection/>
    </xf>
    <xf numFmtId="0" fontId="2" fillId="40" borderId="32" xfId="0" applyFont="1" applyFill="1" applyBorder="1" applyAlignment="1" applyProtection="1">
      <alignment horizontal="left"/>
      <protection/>
    </xf>
    <xf numFmtId="0" fontId="0" fillId="40" borderId="51" xfId="0" applyFont="1" applyFill="1" applyBorder="1" applyAlignment="1" applyProtection="1">
      <alignment/>
      <protection/>
    </xf>
    <xf numFmtId="0" fontId="0" fillId="40" borderId="35" xfId="0" applyFont="1" applyFill="1" applyBorder="1" applyAlignment="1" applyProtection="1">
      <alignment/>
      <protection/>
    </xf>
    <xf numFmtId="0" fontId="0" fillId="40" borderId="52" xfId="0" applyFont="1" applyFill="1" applyBorder="1" applyAlignment="1" applyProtection="1">
      <alignment/>
      <protection/>
    </xf>
    <xf numFmtId="0" fontId="0" fillId="40" borderId="32" xfId="0" applyFont="1" applyFill="1" applyBorder="1" applyAlignment="1" applyProtection="1">
      <alignment horizontal="left"/>
      <protection/>
    </xf>
    <xf numFmtId="192" fontId="2" fillId="40" borderId="74" xfId="0" applyNumberFormat="1" applyFont="1" applyFill="1" applyBorder="1" applyAlignment="1" applyProtection="1">
      <alignment horizontal="left"/>
      <protection/>
    </xf>
    <xf numFmtId="0" fontId="0" fillId="40" borderId="79" xfId="0" applyFont="1" applyFill="1" applyBorder="1" applyAlignment="1" applyProtection="1">
      <alignment/>
      <protection/>
    </xf>
    <xf numFmtId="172" fontId="0" fillId="40" borderId="13" xfId="0" applyNumberFormat="1" applyFont="1" applyFill="1" applyBorder="1" applyAlignment="1" applyProtection="1">
      <alignment vertical="top"/>
      <protection/>
    </xf>
    <xf numFmtId="0" fontId="4" fillId="0" borderId="13" xfId="0" applyFont="1" applyBorder="1" applyAlignment="1" applyProtection="1">
      <alignment vertical="top"/>
      <protection/>
    </xf>
    <xf numFmtId="183" fontId="0" fillId="40" borderId="13" xfId="0" applyNumberFormat="1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vertical="top"/>
      <protection/>
    </xf>
    <xf numFmtId="176" fontId="0" fillId="40" borderId="14" xfId="0" applyNumberFormat="1" applyFont="1" applyFill="1" applyBorder="1" applyAlignment="1" applyProtection="1">
      <alignment/>
      <protection/>
    </xf>
    <xf numFmtId="176" fontId="0" fillId="40" borderId="16" xfId="0" applyNumberFormat="1" applyFont="1" applyFill="1" applyBorder="1" applyAlignment="1" applyProtection="1">
      <alignment/>
      <protection/>
    </xf>
    <xf numFmtId="172" fontId="0" fillId="40" borderId="14" xfId="0" applyNumberFormat="1" applyFill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172" fontId="0" fillId="43" borderId="13" xfId="0" applyNumberFormat="1" applyFill="1" applyBorder="1" applyAlignment="1" applyProtection="1">
      <alignment vertical="top"/>
      <protection locked="0"/>
    </xf>
    <xf numFmtId="0" fontId="0" fillId="43" borderId="16" xfId="0" applyFill="1" applyBorder="1" applyAlignment="1" applyProtection="1">
      <alignment vertical="top"/>
      <protection locked="0"/>
    </xf>
    <xf numFmtId="192" fontId="0" fillId="40" borderId="74" xfId="0" applyNumberFormat="1" applyFill="1" applyBorder="1" applyAlignment="1" applyProtection="1">
      <alignment horizontal="left"/>
      <protection/>
    </xf>
    <xf numFmtId="0" fontId="0" fillId="40" borderId="79" xfId="0" applyFill="1" applyBorder="1" applyAlignment="1" applyProtection="1">
      <alignment/>
      <protection/>
    </xf>
    <xf numFmtId="172" fontId="0" fillId="39" borderId="13" xfId="0" applyNumberFormat="1" applyFill="1" applyBorder="1" applyAlignment="1" applyProtection="1">
      <alignment vertical="top"/>
      <protection/>
    </xf>
    <xf numFmtId="0" fontId="0" fillId="40" borderId="51" xfId="0" applyFill="1" applyBorder="1" applyAlignment="1" applyProtection="1">
      <alignment/>
      <protection/>
    </xf>
    <xf numFmtId="0" fontId="0" fillId="40" borderId="35" xfId="0" applyFill="1" applyBorder="1" applyAlignment="1" applyProtection="1">
      <alignment/>
      <protection/>
    </xf>
    <xf numFmtId="0" fontId="0" fillId="40" borderId="52" xfId="0" applyFill="1" applyBorder="1" applyAlignment="1" applyProtection="1">
      <alignment/>
      <protection/>
    </xf>
    <xf numFmtId="0" fontId="0" fillId="40" borderId="0" xfId="0" applyFill="1" applyAlignment="1" applyProtection="1">
      <alignment horizontal="left"/>
      <protection/>
    </xf>
    <xf numFmtId="0" fontId="0" fillId="40" borderId="32" xfId="0" applyFill="1" applyBorder="1" applyAlignment="1" applyProtection="1">
      <alignment horizontal="left"/>
      <protection/>
    </xf>
    <xf numFmtId="188" fontId="0" fillId="43" borderId="13" xfId="80" applyNumberFormat="1" applyFon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14" fillId="44" borderId="0" xfId="0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16" fillId="44" borderId="0" xfId="0" applyFont="1" applyFill="1" applyBorder="1" applyAlignment="1" applyProtection="1" quotePrefix="1">
      <alignment horizontal="left"/>
      <protection/>
    </xf>
    <xf numFmtId="0" fontId="16" fillId="44" borderId="35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 quotePrefix="1">
      <alignment horizontal="left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0"/>
  <sheetViews>
    <sheetView showGridLines="0" showRowColHeaders="0" zoomScaleSheetLayoutView="100" workbookViewId="0" topLeftCell="A1">
      <selection activeCell="L26" sqref="L26"/>
    </sheetView>
  </sheetViews>
  <sheetFormatPr defaultColWidth="9.33203125" defaultRowHeight="15.75" customHeight="1"/>
  <cols>
    <col min="1" max="2" width="2.83203125" style="514" customWidth="1"/>
    <col min="3" max="3" width="25.83203125" style="515" customWidth="1"/>
    <col min="4" max="4" width="3.66015625" style="516" customWidth="1"/>
    <col min="5" max="5" width="5.83203125" style="514" customWidth="1"/>
    <col min="6" max="6" width="24.83203125" style="514" customWidth="1"/>
    <col min="7" max="7" width="3.66015625" style="514" customWidth="1"/>
    <col min="8" max="10" width="15.33203125" style="514" customWidth="1"/>
    <col min="11" max="11" width="3.66015625" style="516" customWidth="1"/>
    <col min="12" max="12" width="12.5" style="514" customWidth="1"/>
    <col min="13" max="13" width="2.83203125" style="514" customWidth="1"/>
    <col min="14" max="16384" width="9.33203125" style="514" customWidth="1"/>
  </cols>
  <sheetData>
    <row r="1" ht="12.75" customHeight="1"/>
    <row r="2" spans="2:13" ht="12.75" customHeight="1">
      <c r="B2" s="517"/>
      <c r="C2" s="518"/>
      <c r="D2" s="519"/>
      <c r="E2" s="520"/>
      <c r="F2" s="520"/>
      <c r="G2" s="520"/>
      <c r="H2" s="520"/>
      <c r="I2" s="520"/>
      <c r="J2" s="520"/>
      <c r="K2" s="519"/>
      <c r="L2" s="520"/>
      <c r="M2" s="521"/>
    </row>
    <row r="3" spans="2:13" ht="19.5" customHeight="1">
      <c r="B3" s="437"/>
      <c r="C3" s="522" t="s">
        <v>445</v>
      </c>
      <c r="D3" s="798" t="s">
        <v>649</v>
      </c>
      <c r="E3" s="799"/>
      <c r="F3" s="799"/>
      <c r="G3" s="799"/>
      <c r="H3" s="799"/>
      <c r="I3" s="799"/>
      <c r="J3" s="799"/>
      <c r="K3" s="799"/>
      <c r="L3" s="523" t="s">
        <v>476</v>
      </c>
      <c r="M3" s="440"/>
    </row>
    <row r="4" spans="2:13" ht="15.75" customHeight="1" thickBot="1">
      <c r="B4" s="437"/>
      <c r="C4" s="522" t="s">
        <v>654</v>
      </c>
      <c r="D4" s="800"/>
      <c r="E4" s="800"/>
      <c r="F4" s="800"/>
      <c r="G4" s="800"/>
      <c r="H4" s="800"/>
      <c r="I4" s="800"/>
      <c r="J4" s="800"/>
      <c r="K4" s="800"/>
      <c r="L4" s="524"/>
      <c r="M4" s="440"/>
    </row>
    <row r="5" spans="2:13" s="530" customFormat="1" ht="12.75" customHeight="1">
      <c r="B5" s="525"/>
      <c r="C5" s="802" t="s">
        <v>293</v>
      </c>
      <c r="D5" s="803"/>
      <c r="E5" s="803"/>
      <c r="F5" s="803"/>
      <c r="G5" s="526"/>
      <c r="H5" s="526"/>
      <c r="I5" s="526"/>
      <c r="J5" s="526"/>
      <c r="K5" s="527"/>
      <c r="L5" s="528"/>
      <c r="M5" s="529"/>
    </row>
    <row r="6" spans="2:13" ht="12.75" customHeight="1">
      <c r="B6" s="437"/>
      <c r="C6" s="531" t="s">
        <v>294</v>
      </c>
      <c r="D6" s="532" t="s">
        <v>506</v>
      </c>
      <c r="E6" s="533"/>
      <c r="F6" s="533"/>
      <c r="G6" s="533"/>
      <c r="H6" s="533"/>
      <c r="I6" s="533"/>
      <c r="J6" s="532" t="s">
        <v>296</v>
      </c>
      <c r="K6" s="534"/>
      <c r="L6" s="535" t="s">
        <v>505</v>
      </c>
      <c r="M6" s="440"/>
    </row>
    <row r="7" spans="2:13" ht="12.75" customHeight="1">
      <c r="B7" s="437"/>
      <c r="C7" s="531" t="s">
        <v>297</v>
      </c>
      <c r="D7" s="776"/>
      <c r="E7" s="777"/>
      <c r="F7" s="777"/>
      <c r="G7" s="777"/>
      <c r="H7" s="777"/>
      <c r="I7" s="778"/>
      <c r="J7" s="770"/>
      <c r="K7" s="789"/>
      <c r="L7" s="790"/>
      <c r="M7" s="440"/>
    </row>
    <row r="8" spans="2:13" ht="7.5" customHeight="1">
      <c r="B8" s="437"/>
      <c r="C8" s="536"/>
      <c r="D8" s="779"/>
      <c r="E8" s="780"/>
      <c r="F8" s="780"/>
      <c r="G8" s="780"/>
      <c r="H8" s="780"/>
      <c r="I8" s="781"/>
      <c r="J8" s="773"/>
      <c r="K8" s="775"/>
      <c r="L8" s="791"/>
      <c r="M8" s="440"/>
    </row>
    <row r="9" spans="2:13" ht="12.75" customHeight="1">
      <c r="B9" s="437"/>
      <c r="C9" s="536"/>
      <c r="D9" s="537" t="s">
        <v>204</v>
      </c>
      <c r="E9" s="538"/>
      <c r="F9" s="538"/>
      <c r="G9" s="538"/>
      <c r="H9" s="538"/>
      <c r="I9" s="538" t="s">
        <v>298</v>
      </c>
      <c r="J9" s="532" t="s">
        <v>529</v>
      </c>
      <c r="K9" s="539"/>
      <c r="L9" s="540"/>
      <c r="M9" s="440"/>
    </row>
    <row r="10" spans="2:13" ht="12.75" customHeight="1">
      <c r="B10" s="437"/>
      <c r="C10" s="536"/>
      <c r="D10" s="770"/>
      <c r="E10" s="771"/>
      <c r="F10" s="771"/>
      <c r="G10" s="771"/>
      <c r="H10" s="771"/>
      <c r="I10" s="772"/>
      <c r="J10" s="770"/>
      <c r="K10" s="771"/>
      <c r="L10" s="772"/>
      <c r="M10" s="440"/>
    </row>
    <row r="11" spans="2:13" ht="7.5" customHeight="1">
      <c r="B11" s="437"/>
      <c r="C11" s="536"/>
      <c r="D11" s="773"/>
      <c r="E11" s="774"/>
      <c r="F11" s="774"/>
      <c r="G11" s="774"/>
      <c r="H11" s="774"/>
      <c r="I11" s="775"/>
      <c r="J11" s="773"/>
      <c r="K11" s="774"/>
      <c r="L11" s="775"/>
      <c r="M11" s="440"/>
    </row>
    <row r="12" spans="2:13" ht="12.75" customHeight="1">
      <c r="B12" s="437"/>
      <c r="C12" s="536"/>
      <c r="D12" s="537" t="s">
        <v>213</v>
      </c>
      <c r="E12" s="541"/>
      <c r="F12" s="541"/>
      <c r="G12" s="541"/>
      <c r="H12" s="541"/>
      <c r="I12" s="541"/>
      <c r="J12" s="541"/>
      <c r="K12" s="539"/>
      <c r="L12" s="540"/>
      <c r="M12" s="440"/>
    </row>
    <row r="13" spans="2:13" ht="12.75" customHeight="1">
      <c r="B13" s="437"/>
      <c r="C13" s="536"/>
      <c r="D13" s="770"/>
      <c r="E13" s="771"/>
      <c r="F13" s="771"/>
      <c r="G13" s="771"/>
      <c r="H13" s="771"/>
      <c r="I13" s="771"/>
      <c r="J13" s="771"/>
      <c r="K13" s="771"/>
      <c r="L13" s="772"/>
      <c r="M13" s="440"/>
    </row>
    <row r="14" spans="2:13" ht="7.5" customHeight="1">
      <c r="B14" s="437"/>
      <c r="C14" s="536"/>
      <c r="D14" s="773"/>
      <c r="E14" s="774"/>
      <c r="F14" s="774"/>
      <c r="G14" s="774"/>
      <c r="H14" s="774"/>
      <c r="I14" s="774"/>
      <c r="J14" s="774"/>
      <c r="K14" s="774"/>
      <c r="L14" s="775"/>
      <c r="M14" s="440"/>
    </row>
    <row r="15" spans="2:13" ht="12.75" customHeight="1">
      <c r="B15" s="437"/>
      <c r="C15" s="536"/>
      <c r="D15" s="537" t="s">
        <v>299</v>
      </c>
      <c r="E15" s="538"/>
      <c r="F15" s="538"/>
      <c r="G15" s="538"/>
      <c r="H15" s="538"/>
      <c r="I15" s="538"/>
      <c r="J15" s="538"/>
      <c r="K15" s="539"/>
      <c r="L15" s="540"/>
      <c r="M15" s="440"/>
    </row>
    <row r="16" spans="2:13" ht="12.75" customHeight="1">
      <c r="B16" s="437"/>
      <c r="C16" s="536"/>
      <c r="D16" s="770"/>
      <c r="E16" s="771"/>
      <c r="F16" s="771"/>
      <c r="G16" s="771"/>
      <c r="H16" s="771"/>
      <c r="I16" s="771"/>
      <c r="J16" s="771"/>
      <c r="K16" s="771"/>
      <c r="L16" s="772"/>
      <c r="M16" s="440"/>
    </row>
    <row r="17" spans="2:13" ht="7.5" customHeight="1">
      <c r="B17" s="437"/>
      <c r="C17" s="536"/>
      <c r="D17" s="773"/>
      <c r="E17" s="774"/>
      <c r="F17" s="774"/>
      <c r="G17" s="774"/>
      <c r="H17" s="774"/>
      <c r="I17" s="774"/>
      <c r="J17" s="774"/>
      <c r="K17" s="774"/>
      <c r="L17" s="775"/>
      <c r="M17" s="440"/>
    </row>
    <row r="18" spans="2:13" ht="12.75" customHeight="1">
      <c r="B18" s="437"/>
      <c r="C18" s="536"/>
      <c r="D18" s="537" t="s">
        <v>214</v>
      </c>
      <c r="E18" s="538"/>
      <c r="F18" s="538"/>
      <c r="G18" s="537" t="s">
        <v>234</v>
      </c>
      <c r="H18" s="538"/>
      <c r="I18" s="538"/>
      <c r="J18" s="537" t="s">
        <v>215</v>
      </c>
      <c r="K18" s="542"/>
      <c r="L18" s="540"/>
      <c r="M18" s="440"/>
    </row>
    <row r="19" spans="2:13" ht="12.75" customHeight="1">
      <c r="B19" s="437"/>
      <c r="C19" s="536"/>
      <c r="D19" s="782"/>
      <c r="E19" s="783"/>
      <c r="F19" s="784"/>
      <c r="G19" s="782"/>
      <c r="H19" s="783"/>
      <c r="I19" s="784"/>
      <c r="J19" s="788"/>
      <c r="K19" s="783"/>
      <c r="L19" s="784"/>
      <c r="M19" s="440"/>
    </row>
    <row r="20" spans="2:13" ht="7.5" customHeight="1" thickBot="1">
      <c r="B20" s="437"/>
      <c r="C20" s="536"/>
      <c r="D20" s="785"/>
      <c r="E20" s="786"/>
      <c r="F20" s="787"/>
      <c r="G20" s="785"/>
      <c r="H20" s="786"/>
      <c r="I20" s="787"/>
      <c r="J20" s="785"/>
      <c r="K20" s="786"/>
      <c r="L20" s="787"/>
      <c r="M20" s="440"/>
    </row>
    <row r="21" spans="2:13" ht="13.5" customHeight="1">
      <c r="B21" s="437"/>
      <c r="C21" s="543" t="s">
        <v>300</v>
      </c>
      <c r="D21" s="544"/>
      <c r="E21" s="545" t="s">
        <v>428</v>
      </c>
      <c r="F21" s="546"/>
      <c r="G21" s="546"/>
      <c r="H21" s="546"/>
      <c r="I21" s="546"/>
      <c r="J21" s="546"/>
      <c r="K21" s="547"/>
      <c r="L21" s="545"/>
      <c r="M21" s="440"/>
    </row>
    <row r="22" spans="2:13" ht="13.5" customHeight="1" thickBot="1">
      <c r="B22" s="437"/>
      <c r="C22" s="548" t="s">
        <v>301</v>
      </c>
      <c r="D22" s="549"/>
      <c r="E22" s="524" t="s">
        <v>427</v>
      </c>
      <c r="F22" s="444"/>
      <c r="G22" s="444"/>
      <c r="H22" s="444"/>
      <c r="I22" s="444"/>
      <c r="J22" s="444"/>
      <c r="K22" s="550"/>
      <c r="L22" s="524"/>
      <c r="M22" s="440"/>
    </row>
    <row r="23" spans="2:13" ht="13.5" customHeight="1">
      <c r="B23" s="437"/>
      <c r="C23" s="543" t="s">
        <v>302</v>
      </c>
      <c r="D23" s="551" t="s">
        <v>103</v>
      </c>
      <c r="E23" s="545" t="s">
        <v>303</v>
      </c>
      <c r="F23" s="545"/>
      <c r="G23" s="545"/>
      <c r="H23" s="545"/>
      <c r="I23" s="545"/>
      <c r="J23" s="545"/>
      <c r="K23" s="552" t="s">
        <v>304</v>
      </c>
      <c r="L23" s="341"/>
      <c r="M23" s="440"/>
    </row>
    <row r="24" spans="2:13" ht="13.5" customHeight="1" thickBot="1">
      <c r="B24" s="437"/>
      <c r="C24" s="531" t="s">
        <v>298</v>
      </c>
      <c r="D24" s="553" t="s">
        <v>104</v>
      </c>
      <c r="E24" s="524" t="s">
        <v>530</v>
      </c>
      <c r="F24" s="524"/>
      <c r="G24" s="524"/>
      <c r="H24" s="524"/>
      <c r="I24" s="524"/>
      <c r="J24" s="524"/>
      <c r="K24" s="554" t="s">
        <v>305</v>
      </c>
      <c r="L24" s="342"/>
      <c r="M24" s="440"/>
    </row>
    <row r="25" spans="2:13" s="530" customFormat="1" ht="13.5" customHeight="1">
      <c r="B25" s="525"/>
      <c r="C25" s="555" t="s">
        <v>460</v>
      </c>
      <c r="D25" s="556" t="s">
        <v>103</v>
      </c>
      <c r="E25" s="557" t="s">
        <v>424</v>
      </c>
      <c r="F25" s="557"/>
      <c r="G25" s="557"/>
      <c r="H25" s="557"/>
      <c r="I25" s="557"/>
      <c r="J25" s="557"/>
      <c r="K25" s="558" t="s">
        <v>306</v>
      </c>
      <c r="L25" s="343"/>
      <c r="M25" s="529"/>
    </row>
    <row r="26" spans="2:13" s="530" customFormat="1" ht="13.5" customHeight="1">
      <c r="B26" s="525"/>
      <c r="C26" s="559"/>
      <c r="D26" s="560" t="s">
        <v>104</v>
      </c>
      <c r="E26" s="530" t="s">
        <v>425</v>
      </c>
      <c r="F26" s="561"/>
      <c r="G26" s="561"/>
      <c r="H26" s="561"/>
      <c r="I26" s="561"/>
      <c r="J26" s="561"/>
      <c r="K26" s="562" t="s">
        <v>307</v>
      </c>
      <c r="L26" s="344"/>
      <c r="M26" s="529"/>
    </row>
    <row r="27" spans="2:13" s="530" customFormat="1" ht="13.5" customHeight="1" thickBot="1">
      <c r="B27" s="525"/>
      <c r="C27" s="559"/>
      <c r="D27" s="560" t="s">
        <v>105</v>
      </c>
      <c r="E27" s="561" t="s">
        <v>423</v>
      </c>
      <c r="F27" s="561"/>
      <c r="G27" s="561"/>
      <c r="H27" s="561"/>
      <c r="I27" s="561"/>
      <c r="J27" s="561"/>
      <c r="K27" s="563" t="s">
        <v>308</v>
      </c>
      <c r="L27" s="345"/>
      <c r="M27" s="529"/>
    </row>
    <row r="28" spans="2:13" s="530" customFormat="1" ht="13.5" customHeight="1">
      <c r="B28" s="525"/>
      <c r="C28" s="802" t="s">
        <v>309</v>
      </c>
      <c r="D28" s="803"/>
      <c r="E28" s="803"/>
      <c r="F28" s="803"/>
      <c r="G28" s="526"/>
      <c r="H28" s="526"/>
      <c r="I28" s="526"/>
      <c r="J28" s="526"/>
      <c r="K28" s="527"/>
      <c r="L28" s="528"/>
      <c r="M28" s="529"/>
    </row>
    <row r="29" spans="2:13" s="530" customFormat="1" ht="13.5" customHeight="1">
      <c r="B29" s="525"/>
      <c r="C29" s="460" t="s">
        <v>310</v>
      </c>
      <c r="D29" s="564"/>
      <c r="E29" s="565" t="s">
        <v>461</v>
      </c>
      <c r="F29" s="566"/>
      <c r="G29" s="566"/>
      <c r="H29" s="566"/>
      <c r="I29" s="566"/>
      <c r="J29" s="566"/>
      <c r="K29" s="567"/>
      <c r="L29" s="568"/>
      <c r="M29" s="529"/>
    </row>
    <row r="30" spans="2:13" s="530" customFormat="1" ht="13.5" customHeight="1" thickBot="1">
      <c r="B30" s="525"/>
      <c r="C30" s="460"/>
      <c r="D30" s="564"/>
      <c r="E30" s="565" t="s">
        <v>463</v>
      </c>
      <c r="F30" s="566"/>
      <c r="G30" s="566"/>
      <c r="H30" s="566"/>
      <c r="I30" s="566"/>
      <c r="J30" s="566"/>
      <c r="K30" s="567"/>
      <c r="L30" s="568"/>
      <c r="M30" s="529"/>
    </row>
    <row r="31" spans="2:13" s="530" customFormat="1" ht="13.5" customHeight="1">
      <c r="B31" s="525"/>
      <c r="C31" s="802" t="s">
        <v>311</v>
      </c>
      <c r="D31" s="803"/>
      <c r="E31" s="803"/>
      <c r="F31" s="803"/>
      <c r="G31" s="526"/>
      <c r="H31" s="526"/>
      <c r="I31" s="526"/>
      <c r="J31" s="526"/>
      <c r="K31" s="527"/>
      <c r="L31" s="528"/>
      <c r="M31" s="529"/>
    </row>
    <row r="32" spans="2:13" ht="13.5" customHeight="1">
      <c r="B32" s="437"/>
      <c r="C32" s="531" t="s">
        <v>312</v>
      </c>
      <c r="D32" s="553" t="s">
        <v>103</v>
      </c>
      <c r="E32" s="569" t="s">
        <v>429</v>
      </c>
      <c r="F32" s="569"/>
      <c r="G32" s="569"/>
      <c r="H32" s="569"/>
      <c r="I32" s="569"/>
      <c r="J32" s="569"/>
      <c r="K32" s="550"/>
      <c r="L32" s="524"/>
      <c r="M32" s="440"/>
    </row>
    <row r="33" spans="2:13" ht="13.5" customHeight="1">
      <c r="B33" s="437"/>
      <c r="C33" s="536"/>
      <c r="D33" s="553" t="s">
        <v>298</v>
      </c>
      <c r="E33" s="536" t="s">
        <v>574</v>
      </c>
      <c r="F33" s="444"/>
      <c r="G33" s="444"/>
      <c r="H33" s="444"/>
      <c r="I33" s="444"/>
      <c r="J33" s="569"/>
      <c r="K33" s="550"/>
      <c r="L33" s="524"/>
      <c r="M33" s="440"/>
    </row>
    <row r="34" spans="2:13" ht="13.5" customHeight="1">
      <c r="B34" s="437"/>
      <c r="C34" s="536"/>
      <c r="D34" s="553"/>
      <c r="E34" s="154" t="s">
        <v>556</v>
      </c>
      <c r="F34" s="444"/>
      <c r="G34" s="444"/>
      <c r="H34" s="444"/>
      <c r="I34" s="444"/>
      <c r="J34" s="569"/>
      <c r="K34" s="550"/>
      <c r="L34" s="524"/>
      <c r="M34" s="440"/>
    </row>
    <row r="35" spans="2:13" ht="13.5" customHeight="1">
      <c r="B35" s="437"/>
      <c r="C35" s="536"/>
      <c r="D35" s="553"/>
      <c r="E35" s="536" t="s">
        <v>468</v>
      </c>
      <c r="F35" s="444"/>
      <c r="G35" s="444"/>
      <c r="H35" s="444"/>
      <c r="I35" s="444"/>
      <c r="J35" s="569"/>
      <c r="K35" s="550"/>
      <c r="L35" s="524"/>
      <c r="M35" s="440"/>
    </row>
    <row r="36" spans="2:13" ht="13.5" customHeight="1">
      <c r="B36" s="437"/>
      <c r="C36" s="536"/>
      <c r="D36" s="553" t="s">
        <v>104</v>
      </c>
      <c r="E36" s="524" t="s">
        <v>655</v>
      </c>
      <c r="F36" s="444"/>
      <c r="G36" s="444"/>
      <c r="H36" s="444"/>
      <c r="I36" s="444"/>
      <c r="J36" s="569"/>
      <c r="K36" s="550"/>
      <c r="L36" s="524"/>
      <c r="M36" s="440"/>
    </row>
    <row r="37" spans="2:13" ht="13.5" customHeight="1">
      <c r="B37" s="437"/>
      <c r="C37" s="536"/>
      <c r="D37" s="553"/>
      <c r="E37" s="792"/>
      <c r="F37" s="793"/>
      <c r="G37" s="793"/>
      <c r="H37" s="793"/>
      <c r="I37" s="793"/>
      <c r="J37" s="794"/>
      <c r="K37" s="550"/>
      <c r="L37" s="524"/>
      <c r="M37" s="440"/>
    </row>
    <row r="38" spans="2:13" ht="13.5" customHeight="1">
      <c r="B38" s="437"/>
      <c r="C38" s="536"/>
      <c r="D38" s="553"/>
      <c r="E38" s="795"/>
      <c r="F38" s="796"/>
      <c r="G38" s="796"/>
      <c r="H38" s="796"/>
      <c r="I38" s="796"/>
      <c r="J38" s="797"/>
      <c r="K38" s="550"/>
      <c r="L38" s="524"/>
      <c r="M38" s="440"/>
    </row>
    <row r="39" spans="2:13" ht="13.5" customHeight="1">
      <c r="B39" s="437"/>
      <c r="C39" s="536"/>
      <c r="D39" s="553"/>
      <c r="E39" s="779"/>
      <c r="F39" s="780"/>
      <c r="G39" s="780"/>
      <c r="H39" s="780"/>
      <c r="I39" s="780"/>
      <c r="J39" s="781"/>
      <c r="K39" s="550"/>
      <c r="L39" s="524"/>
      <c r="M39" s="440"/>
    </row>
    <row r="40" spans="2:13" ht="13.5" customHeight="1">
      <c r="B40" s="437"/>
      <c r="C40" s="524"/>
      <c r="D40" s="553" t="s">
        <v>105</v>
      </c>
      <c r="E40" s="524" t="s">
        <v>464</v>
      </c>
      <c r="F40" s="444"/>
      <c r="G40" s="444"/>
      <c r="H40" s="444"/>
      <c r="I40" s="444"/>
      <c r="J40" s="569"/>
      <c r="K40" s="550"/>
      <c r="L40" s="524"/>
      <c r="M40" s="440"/>
    </row>
    <row r="41" spans="2:13" ht="13.5" customHeight="1">
      <c r="B41" s="437"/>
      <c r="C41" s="536"/>
      <c r="D41" s="553"/>
      <c r="E41" s="792"/>
      <c r="F41" s="793"/>
      <c r="G41" s="793"/>
      <c r="H41" s="793"/>
      <c r="I41" s="793"/>
      <c r="J41" s="794"/>
      <c r="K41" s="550"/>
      <c r="L41" s="524"/>
      <c r="M41" s="440"/>
    </row>
    <row r="42" spans="2:13" ht="13.5" customHeight="1">
      <c r="B42" s="437"/>
      <c r="C42" s="536"/>
      <c r="D42" s="553"/>
      <c r="E42" s="795"/>
      <c r="F42" s="796"/>
      <c r="G42" s="796"/>
      <c r="H42" s="796"/>
      <c r="I42" s="796"/>
      <c r="J42" s="797"/>
      <c r="K42" s="550"/>
      <c r="L42" s="524"/>
      <c r="M42" s="440"/>
    </row>
    <row r="43" spans="2:13" ht="13.5" customHeight="1">
      <c r="B43" s="437"/>
      <c r="C43" s="536"/>
      <c r="D43" s="553"/>
      <c r="E43" s="779"/>
      <c r="F43" s="780"/>
      <c r="G43" s="780"/>
      <c r="H43" s="780"/>
      <c r="I43" s="780"/>
      <c r="J43" s="781"/>
      <c r="K43" s="550"/>
      <c r="L43" s="524"/>
      <c r="M43" s="440"/>
    </row>
    <row r="44" spans="2:13" ht="13.5" customHeight="1">
      <c r="B44" s="437"/>
      <c r="C44" s="531" t="s">
        <v>298</v>
      </c>
      <c r="D44" s="553" t="s">
        <v>106</v>
      </c>
      <c r="E44" s="569" t="s">
        <v>432</v>
      </c>
      <c r="F44" s="569"/>
      <c r="G44" s="569"/>
      <c r="H44" s="569"/>
      <c r="I44" s="569"/>
      <c r="J44" s="569"/>
      <c r="K44" s="550"/>
      <c r="L44" s="524"/>
      <c r="M44" s="440"/>
    </row>
    <row r="45" spans="2:13" ht="13.5" customHeight="1">
      <c r="B45" s="437"/>
      <c r="C45" s="536"/>
      <c r="D45" s="553" t="s">
        <v>298</v>
      </c>
      <c r="E45" s="536" t="s">
        <v>467</v>
      </c>
      <c r="F45" s="444"/>
      <c r="G45" s="444"/>
      <c r="H45" s="444"/>
      <c r="I45" s="444"/>
      <c r="J45" s="569"/>
      <c r="K45" s="550"/>
      <c r="L45" s="524"/>
      <c r="M45" s="440"/>
    </row>
    <row r="46" spans="2:13" ht="13.5" customHeight="1" thickBot="1">
      <c r="B46" s="437"/>
      <c r="C46" s="536"/>
      <c r="D46" s="553"/>
      <c r="E46" s="536" t="s">
        <v>469</v>
      </c>
      <c r="F46" s="444"/>
      <c r="G46" s="444"/>
      <c r="H46" s="444"/>
      <c r="I46" s="444"/>
      <c r="J46" s="569"/>
      <c r="K46" s="550"/>
      <c r="L46" s="524"/>
      <c r="M46" s="440"/>
    </row>
    <row r="47" spans="2:13" s="530" customFormat="1" ht="13.5" customHeight="1">
      <c r="B47" s="525"/>
      <c r="C47" s="802" t="s">
        <v>313</v>
      </c>
      <c r="D47" s="803"/>
      <c r="E47" s="803"/>
      <c r="F47" s="803"/>
      <c r="G47" s="526"/>
      <c r="H47" s="526"/>
      <c r="I47" s="526"/>
      <c r="J47" s="526"/>
      <c r="K47" s="527"/>
      <c r="L47" s="528"/>
      <c r="M47" s="529"/>
    </row>
    <row r="48" spans="2:13" ht="13.5" customHeight="1">
      <c r="B48" s="437"/>
      <c r="C48" s="531" t="s">
        <v>314</v>
      </c>
      <c r="D48" s="553" t="s">
        <v>103</v>
      </c>
      <c r="E48" s="561" t="s">
        <v>222</v>
      </c>
      <c r="F48" s="561"/>
      <c r="G48" s="561"/>
      <c r="H48" s="561"/>
      <c r="I48" s="561"/>
      <c r="J48" s="524"/>
      <c r="K48" s="550"/>
      <c r="L48" s="524"/>
      <c r="M48" s="440"/>
    </row>
    <row r="49" spans="2:13" ht="13.5" customHeight="1">
      <c r="B49" s="437"/>
      <c r="C49" s="531" t="s">
        <v>315</v>
      </c>
      <c r="D49" s="553" t="s">
        <v>298</v>
      </c>
      <c r="E49" s="154" t="s">
        <v>575</v>
      </c>
      <c r="F49" s="444"/>
      <c r="G49" s="444"/>
      <c r="H49" s="444"/>
      <c r="I49" s="444"/>
      <c r="J49" s="569"/>
      <c r="K49" s="550"/>
      <c r="L49" s="524"/>
      <c r="M49" s="440"/>
    </row>
    <row r="50" spans="2:13" ht="13.5" customHeight="1">
      <c r="B50" s="437"/>
      <c r="C50" s="531"/>
      <c r="D50" s="553"/>
      <c r="E50" s="154" t="s">
        <v>556</v>
      </c>
      <c r="F50" s="444"/>
      <c r="G50" s="444"/>
      <c r="H50" s="444"/>
      <c r="I50" s="444"/>
      <c r="J50" s="569"/>
      <c r="K50" s="550"/>
      <c r="L50" s="524"/>
      <c r="M50" s="440"/>
    </row>
    <row r="51" spans="2:13" ht="13.5" customHeight="1">
      <c r="B51" s="437"/>
      <c r="C51" s="536"/>
      <c r="D51" s="553"/>
      <c r="E51" s="536" t="s">
        <v>470</v>
      </c>
      <c r="F51" s="444"/>
      <c r="G51" s="444"/>
      <c r="H51" s="444"/>
      <c r="I51" s="444"/>
      <c r="J51" s="569"/>
      <c r="K51" s="550"/>
      <c r="L51" s="524"/>
      <c r="M51" s="440"/>
    </row>
    <row r="52" spans="2:13" ht="13.5" customHeight="1">
      <c r="B52" s="437"/>
      <c r="C52" s="536"/>
      <c r="D52" s="553" t="s">
        <v>104</v>
      </c>
      <c r="E52" s="524" t="s">
        <v>433</v>
      </c>
      <c r="F52" s="444"/>
      <c r="G52" s="444"/>
      <c r="H52" s="444"/>
      <c r="I52" s="444"/>
      <c r="J52" s="569"/>
      <c r="K52" s="550"/>
      <c r="L52" s="524"/>
      <c r="M52" s="440"/>
    </row>
    <row r="53" spans="2:13" ht="13.5" customHeight="1">
      <c r="B53" s="437"/>
      <c r="C53" s="536"/>
      <c r="D53" s="553"/>
      <c r="E53" s="792" t="s">
        <v>298</v>
      </c>
      <c r="F53" s="793"/>
      <c r="G53" s="793"/>
      <c r="H53" s="793"/>
      <c r="I53" s="793"/>
      <c r="J53" s="794"/>
      <c r="K53" s="550"/>
      <c r="L53" s="524"/>
      <c r="M53" s="440"/>
    </row>
    <row r="54" spans="2:13" ht="13.5" customHeight="1">
      <c r="B54" s="437"/>
      <c r="C54" s="536"/>
      <c r="D54" s="553"/>
      <c r="E54" s="779"/>
      <c r="F54" s="780"/>
      <c r="G54" s="780"/>
      <c r="H54" s="780"/>
      <c r="I54" s="780"/>
      <c r="J54" s="781"/>
      <c r="K54" s="550"/>
      <c r="L54" s="524"/>
      <c r="M54" s="440"/>
    </row>
    <row r="55" spans="2:13" ht="9.75" customHeight="1">
      <c r="B55" s="437"/>
      <c r="C55" s="536"/>
      <c r="D55" s="553"/>
      <c r="E55" s="524"/>
      <c r="F55" s="570"/>
      <c r="G55" s="570"/>
      <c r="H55" s="570"/>
      <c r="I55" s="570"/>
      <c r="J55" s="571"/>
      <c r="K55" s="550"/>
      <c r="L55" s="524"/>
      <c r="M55" s="440"/>
    </row>
    <row r="56" spans="2:13" ht="13.5" customHeight="1">
      <c r="B56" s="437"/>
      <c r="C56" s="536"/>
      <c r="D56" s="553" t="s">
        <v>105</v>
      </c>
      <c r="E56" s="561" t="s">
        <v>431</v>
      </c>
      <c r="F56" s="444"/>
      <c r="G56" s="444"/>
      <c r="H56" s="444"/>
      <c r="I56" s="444"/>
      <c r="J56" s="569"/>
      <c r="K56" s="550"/>
      <c r="L56" s="524"/>
      <c r="M56" s="440"/>
    </row>
    <row r="57" spans="2:13" ht="13.5" customHeight="1">
      <c r="B57" s="437"/>
      <c r="C57" s="531" t="s">
        <v>298</v>
      </c>
      <c r="D57" s="553" t="s">
        <v>298</v>
      </c>
      <c r="E57" s="536" t="s">
        <v>471</v>
      </c>
      <c r="F57" s="444"/>
      <c r="G57" s="444"/>
      <c r="H57" s="444"/>
      <c r="I57" s="444"/>
      <c r="J57" s="569"/>
      <c r="K57" s="550"/>
      <c r="L57" s="524"/>
      <c r="M57" s="440"/>
    </row>
    <row r="58" spans="2:13" ht="13.5" customHeight="1">
      <c r="B58" s="437"/>
      <c r="C58" s="536"/>
      <c r="D58" s="553"/>
      <c r="E58" s="536" t="s">
        <v>531</v>
      </c>
      <c r="F58" s="444"/>
      <c r="G58" s="804"/>
      <c r="H58" s="804"/>
      <c r="I58" s="444"/>
      <c r="J58" s="569"/>
      <c r="K58" s="550"/>
      <c r="L58" s="524"/>
      <c r="M58" s="440"/>
    </row>
    <row r="59" spans="2:13" ht="13.5" customHeight="1" thickBot="1">
      <c r="B59" s="437"/>
      <c r="C59" s="572"/>
      <c r="D59" s="573"/>
      <c r="E59" s="572"/>
      <c r="F59" s="574"/>
      <c r="G59" s="574"/>
      <c r="H59" s="574"/>
      <c r="I59" s="574"/>
      <c r="J59" s="575"/>
      <c r="K59" s="576"/>
      <c r="L59" s="577"/>
      <c r="M59" s="440"/>
    </row>
    <row r="60" spans="1:13" ht="7.5" customHeight="1">
      <c r="A60" s="561"/>
      <c r="B60" s="578"/>
      <c r="C60" s="801"/>
      <c r="D60" s="801"/>
      <c r="E60" s="801"/>
      <c r="F60" s="801"/>
      <c r="G60" s="579"/>
      <c r="H60" s="579"/>
      <c r="I60" s="579"/>
      <c r="J60" s="579"/>
      <c r="K60" s="580"/>
      <c r="L60" s="581"/>
      <c r="M60" s="582"/>
    </row>
  </sheetData>
  <sheetProtection selectLockedCells="1"/>
  <mergeCells count="20">
    <mergeCell ref="E37:J39"/>
    <mergeCell ref="E41:J43"/>
    <mergeCell ref="D3:K4"/>
    <mergeCell ref="C60:F60"/>
    <mergeCell ref="C5:F5"/>
    <mergeCell ref="C28:F28"/>
    <mergeCell ref="C31:F31"/>
    <mergeCell ref="C47:F47"/>
    <mergeCell ref="E53:J54"/>
    <mergeCell ref="G58:H58"/>
    <mergeCell ref="D10:I11"/>
    <mergeCell ref="D7:I8"/>
    <mergeCell ref="D16:L17"/>
    <mergeCell ref="D19:F20"/>
    <mergeCell ref="G19:I20"/>
    <mergeCell ref="J19:L20"/>
    <mergeCell ref="J7:K8"/>
    <mergeCell ref="L7:L8"/>
    <mergeCell ref="J10:L11"/>
    <mergeCell ref="D13:L14"/>
  </mergeCells>
  <printOptions/>
  <pageMargins left="0.5" right="0.5" top="0.5" bottom="0.25" header="0.5" footer="0.5"/>
  <pageSetup fitToHeight="1" fitToWidth="1" horizontalDpi="600" verticalDpi="600" orientation="portrait" scale="9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L49"/>
  <sheetViews>
    <sheetView showGridLines="0" zoomScaleSheetLayoutView="100" zoomScalePageLayoutView="0" workbookViewId="0" topLeftCell="A1">
      <selection activeCell="F32" sqref="F32"/>
    </sheetView>
  </sheetViews>
  <sheetFormatPr defaultColWidth="9.33203125" defaultRowHeight="12.75"/>
  <cols>
    <col min="1" max="2" width="2.83203125" style="725" customWidth="1"/>
    <col min="3" max="3" width="16.83203125" style="725" customWidth="1"/>
    <col min="4" max="4" width="5.66015625" style="725" bestFit="1" customWidth="1"/>
    <col min="5" max="5" width="1.83203125" style="725" customWidth="1"/>
    <col min="6" max="6" width="60.83203125" style="725" customWidth="1"/>
    <col min="7" max="7" width="2.83203125" style="725" customWidth="1"/>
    <col min="8" max="8" width="11" style="725" customWidth="1"/>
    <col min="9" max="11" width="10" style="725" customWidth="1"/>
    <col min="12" max="12" width="2.83203125" style="725" customWidth="1"/>
    <col min="13" max="16384" width="9.33203125" style="725" customWidth="1"/>
  </cols>
  <sheetData>
    <row r="2" spans="2:12" ht="12.75">
      <c r="B2" s="721"/>
      <c r="C2" s="722"/>
      <c r="D2" s="436"/>
      <c r="E2" s="723"/>
      <c r="F2" s="723"/>
      <c r="G2" s="723"/>
      <c r="H2" s="723"/>
      <c r="I2" s="723"/>
      <c r="J2" s="723"/>
      <c r="K2" s="723"/>
      <c r="L2" s="724"/>
    </row>
    <row r="3" spans="2:12" ht="27">
      <c r="B3" s="437"/>
      <c r="C3" s="353" t="s">
        <v>623</v>
      </c>
      <c r="D3" s="726" t="s">
        <v>83</v>
      </c>
      <c r="E3" s="438"/>
      <c r="F3" s="439"/>
      <c r="G3" s="438"/>
      <c r="H3" s="438"/>
      <c r="I3" s="438"/>
      <c r="J3" s="438"/>
      <c r="K3" s="438"/>
      <c r="L3" s="440"/>
    </row>
    <row r="4" spans="2:12" ht="10.5" customHeight="1">
      <c r="B4" s="441"/>
      <c r="C4" s="442" t="s">
        <v>643</v>
      </c>
      <c r="D4" s="443"/>
      <c r="E4" s="1004" t="s">
        <v>644</v>
      </c>
      <c r="F4" s="1005"/>
      <c r="G4" s="1005"/>
      <c r="H4" s="1005"/>
      <c r="I4" s="1005"/>
      <c r="J4" s="445" t="s">
        <v>239</v>
      </c>
      <c r="K4" s="1007" t="s">
        <v>330</v>
      </c>
      <c r="L4" s="446"/>
    </row>
    <row r="5" spans="2:12" ht="10.5" customHeight="1" thickBot="1">
      <c r="B5" s="441"/>
      <c r="C5" s="443"/>
      <c r="D5" s="443"/>
      <c r="E5" s="1006"/>
      <c r="F5" s="1006"/>
      <c r="G5" s="1006"/>
      <c r="H5" s="1006"/>
      <c r="I5" s="1006"/>
      <c r="J5" s="447" t="s">
        <v>240</v>
      </c>
      <c r="K5" s="1008"/>
      <c r="L5" s="446"/>
    </row>
    <row r="6" spans="2:12" ht="13.5">
      <c r="B6" s="441"/>
      <c r="C6" s="448" t="s">
        <v>645</v>
      </c>
      <c r="D6" s="449"/>
      <c r="E6" s="449"/>
      <c r="F6" s="449"/>
      <c r="G6" s="449"/>
      <c r="H6" s="449"/>
      <c r="I6" s="448" t="s">
        <v>218</v>
      </c>
      <c r="J6" s="450"/>
      <c r="K6" s="451" t="s">
        <v>505</v>
      </c>
      <c r="L6" s="446"/>
    </row>
    <row r="7" spans="2:12" ht="12.75">
      <c r="B7" s="441"/>
      <c r="C7" s="1009">
        <f>T('Form Green LTCP-EZ p1 '!D7)</f>
      </c>
      <c r="D7" s="1010"/>
      <c r="E7" s="1010"/>
      <c r="F7" s="1010"/>
      <c r="G7" s="1010"/>
      <c r="H7" s="1011"/>
      <c r="I7" s="1009">
        <f>T('Form Green LTCP-EZ p1 '!J7)</f>
      </c>
      <c r="J7" s="1015"/>
      <c r="K7" s="1016">
        <f>'Form Green LTCP-EZ p1 '!L7</f>
        <v>0</v>
      </c>
      <c r="L7" s="446"/>
    </row>
    <row r="8" spans="2:12" ht="13.5" thickBot="1">
      <c r="B8" s="441"/>
      <c r="C8" s="1012"/>
      <c r="D8" s="1013"/>
      <c r="E8" s="1013"/>
      <c r="F8" s="1013"/>
      <c r="G8" s="1013"/>
      <c r="H8" s="1014"/>
      <c r="I8" s="1012"/>
      <c r="J8" s="1014"/>
      <c r="K8" s="1017"/>
      <c r="L8" s="446"/>
    </row>
    <row r="9" spans="2:12" ht="15" customHeight="1">
      <c r="B9" s="441"/>
      <c r="C9" s="450"/>
      <c r="D9" s="450"/>
      <c r="E9" s="450"/>
      <c r="F9" s="450"/>
      <c r="G9" s="450"/>
      <c r="H9" s="450"/>
      <c r="I9" s="450"/>
      <c r="J9" s="450"/>
      <c r="K9" s="450"/>
      <c r="L9" s="446"/>
    </row>
    <row r="10" spans="2:12" ht="15" customHeight="1" thickBot="1">
      <c r="B10" s="727"/>
      <c r="C10" s="728"/>
      <c r="D10" s="452"/>
      <c r="E10" s="728"/>
      <c r="F10" s="728"/>
      <c r="G10" s="728"/>
      <c r="H10" s="728"/>
      <c r="I10" s="728"/>
      <c r="J10" s="728"/>
      <c r="K10" s="728"/>
      <c r="L10" s="729"/>
    </row>
    <row r="11" spans="2:12" ht="12.75">
      <c r="B11" s="727"/>
      <c r="C11" s="453" t="s">
        <v>481</v>
      </c>
      <c r="D11" s="454">
        <v>1</v>
      </c>
      <c r="E11" s="730" t="s">
        <v>637</v>
      </c>
      <c r="F11" s="731"/>
      <c r="G11" s="1022">
        <v>1</v>
      </c>
      <c r="H11" s="1024">
        <f>IF(ISNUMBER('5A - RUNOFF CONTROLS'!H119),'5A - RUNOFF CONTROLS'!H119,(IF(ISNUMBER('4 - CSOVOL'!H44),'4 - CSOVOL'!H44,"")))</f>
      </c>
      <c r="I11" s="732"/>
      <c r="J11" s="732"/>
      <c r="K11" s="732"/>
      <c r="L11" s="729"/>
    </row>
    <row r="12" spans="2:12" ht="12.75">
      <c r="B12" s="727"/>
      <c r="C12" s="456" t="s">
        <v>422</v>
      </c>
      <c r="D12" s="454"/>
      <c r="E12" s="460" t="s">
        <v>638</v>
      </c>
      <c r="F12" s="733"/>
      <c r="G12" s="1023"/>
      <c r="H12" s="1025"/>
      <c r="I12" s="732"/>
      <c r="J12" s="732"/>
      <c r="K12" s="732"/>
      <c r="L12" s="729"/>
    </row>
    <row r="13" spans="2:12" ht="12.75">
      <c r="B13" s="727"/>
      <c r="C13" s="375" t="s">
        <v>452</v>
      </c>
      <c r="D13" s="457">
        <v>2</v>
      </c>
      <c r="E13" s="730" t="s">
        <v>15</v>
      </c>
      <c r="F13" s="734"/>
      <c r="G13" s="458">
        <v>2</v>
      </c>
      <c r="H13" s="735">
        <f>IF(ISNUMBER('4 - CSOVOL'!H46),'4 - CSOVOL'!H46,"")</f>
      </c>
      <c r="L13" s="729"/>
    </row>
    <row r="14" spans="2:12" ht="12.75">
      <c r="B14" s="727"/>
      <c r="C14" s="456" t="s">
        <v>252</v>
      </c>
      <c r="D14" s="457">
        <v>3</v>
      </c>
      <c r="E14" s="730" t="s">
        <v>584</v>
      </c>
      <c r="F14" s="730"/>
      <c r="G14" s="1019">
        <f>D14</f>
        <v>3</v>
      </c>
      <c r="H14" s="1020">
        <f>IF(AND(ISNUMBER(H11),ISNUMBER(H13)),MAX(H11-H13,0),"")</f>
      </c>
      <c r="I14" s="736"/>
      <c r="J14" s="736">
        <v>0</v>
      </c>
      <c r="L14" s="729"/>
    </row>
    <row r="15" spans="2:12" ht="12.75">
      <c r="B15" s="727"/>
      <c r="D15" s="457"/>
      <c r="E15" s="460" t="s">
        <v>585</v>
      </c>
      <c r="F15" s="734"/>
      <c r="G15" s="916"/>
      <c r="H15" s="1021"/>
      <c r="I15" s="736"/>
      <c r="J15" s="736"/>
      <c r="L15" s="729"/>
    </row>
    <row r="16" spans="2:12" ht="12.75">
      <c r="B16" s="727"/>
      <c r="C16" s="456"/>
      <c r="D16" s="457"/>
      <c r="E16" s="460" t="s">
        <v>583</v>
      </c>
      <c r="F16" s="734"/>
      <c r="G16" s="928"/>
      <c r="H16" s="928"/>
      <c r="I16" s="736"/>
      <c r="J16" s="736"/>
      <c r="L16" s="729"/>
    </row>
    <row r="17" spans="2:12" ht="12.75">
      <c r="B17" s="727"/>
      <c r="C17" s="456"/>
      <c r="D17" s="457">
        <v>4</v>
      </c>
      <c r="E17" s="730" t="s">
        <v>549</v>
      </c>
      <c r="F17" s="734"/>
      <c r="G17" s="459">
        <f>D17</f>
        <v>4</v>
      </c>
      <c r="H17" s="737"/>
      <c r="I17" s="738"/>
      <c r="J17" s="738"/>
      <c r="L17" s="729"/>
    </row>
    <row r="18" spans="2:12" ht="12.75">
      <c r="B18" s="727"/>
      <c r="C18" s="456"/>
      <c r="D18" s="457">
        <v>5</v>
      </c>
      <c r="E18" s="730" t="s">
        <v>462</v>
      </c>
      <c r="F18" s="734"/>
      <c r="G18" s="459">
        <f>D18</f>
        <v>5</v>
      </c>
      <c r="H18" s="739"/>
      <c r="I18" s="740">
        <f>I14*I17</f>
        <v>0</v>
      </c>
      <c r="J18" s="740">
        <f>J14*J17</f>
        <v>0</v>
      </c>
      <c r="L18" s="729"/>
    </row>
    <row r="19" spans="2:12" ht="12.75">
      <c r="B19" s="727"/>
      <c r="C19" s="456"/>
      <c r="D19" s="457">
        <v>6</v>
      </c>
      <c r="E19" s="730" t="s">
        <v>449</v>
      </c>
      <c r="F19" s="734"/>
      <c r="G19" s="459">
        <f>D19</f>
        <v>6</v>
      </c>
      <c r="H19" s="1018">
        <f>IF(OR(ISBLANK(H17),ISBLANK(H18)),"",H17*H18)</f>
      </c>
      <c r="I19" s="736">
        <f>IF(I14&gt;0,I14+H13,0)</f>
        <v>0</v>
      </c>
      <c r="J19" s="736">
        <f>IF(J14&gt;0,J14+H13,0)</f>
        <v>0</v>
      </c>
      <c r="L19" s="729"/>
    </row>
    <row r="20" spans="2:12" ht="12.75">
      <c r="B20" s="727"/>
      <c r="C20" s="456"/>
      <c r="D20" s="457"/>
      <c r="E20" s="460" t="s">
        <v>450</v>
      </c>
      <c r="F20" s="741"/>
      <c r="G20" s="455"/>
      <c r="H20" s="987"/>
      <c r="I20" s="736"/>
      <c r="J20" s="736"/>
      <c r="L20" s="729"/>
    </row>
    <row r="21" spans="2:12" ht="12.75">
      <c r="B21" s="727"/>
      <c r="C21" s="456"/>
      <c r="D21" s="457">
        <v>7</v>
      </c>
      <c r="E21" s="730" t="s">
        <v>586</v>
      </c>
      <c r="F21" s="734"/>
      <c r="G21" s="459">
        <f>D21</f>
        <v>7</v>
      </c>
      <c r="H21" s="742">
        <f>IF(ISNUMBER(H14),H14,"")</f>
      </c>
      <c r="I21" s="743">
        <f>IF(I14&gt;0,I19-H11,0)</f>
        <v>0</v>
      </c>
      <c r="J21" s="743">
        <f>IF(J14&gt;0,J19-H11,0)</f>
        <v>0</v>
      </c>
      <c r="L21" s="729"/>
    </row>
    <row r="22" spans="2:12" ht="12.75">
      <c r="B22" s="727"/>
      <c r="C22" s="456"/>
      <c r="D22" s="457">
        <v>8</v>
      </c>
      <c r="E22" s="730" t="s">
        <v>555</v>
      </c>
      <c r="F22" s="734"/>
      <c r="G22" s="459">
        <f>D22</f>
        <v>8</v>
      </c>
      <c r="H22" s="739"/>
      <c r="I22" s="736"/>
      <c r="J22" s="736"/>
      <c r="L22" s="729"/>
    </row>
    <row r="23" spans="2:12" ht="13.5" thickBot="1">
      <c r="B23" s="727"/>
      <c r="C23" s="461"/>
      <c r="D23" s="462">
        <v>9</v>
      </c>
      <c r="E23" s="744" t="s">
        <v>451</v>
      </c>
      <c r="F23" s="745"/>
      <c r="G23" s="463">
        <f>D23</f>
        <v>9</v>
      </c>
      <c r="H23" s="746">
        <f>IF(OR(ISBLANK(H22),H21=""),"",H22*H21)</f>
      </c>
      <c r="I23" s="736"/>
      <c r="J23" s="736"/>
      <c r="K23" s="732"/>
      <c r="L23" s="729"/>
    </row>
    <row r="24" spans="2:12" ht="12.75">
      <c r="B24" s="727"/>
      <c r="C24" s="747"/>
      <c r="D24" s="464"/>
      <c r="E24" s="465"/>
      <c r="F24" s="747"/>
      <c r="G24" s="748"/>
      <c r="H24" s="748"/>
      <c r="I24" s="748"/>
      <c r="J24" s="748"/>
      <c r="K24" s="748"/>
      <c r="L24" s="729"/>
    </row>
    <row r="25" spans="2:12" ht="14.25" thickBot="1">
      <c r="B25" s="727"/>
      <c r="C25" s="734"/>
      <c r="D25" s="457"/>
      <c r="E25" s="734"/>
      <c r="F25" s="734"/>
      <c r="G25" s="732"/>
      <c r="H25" s="466" t="s">
        <v>477</v>
      </c>
      <c r="I25" s="466" t="s">
        <v>478</v>
      </c>
      <c r="J25" s="466" t="s">
        <v>479</v>
      </c>
      <c r="K25" s="466" t="s">
        <v>480</v>
      </c>
      <c r="L25" s="729"/>
    </row>
    <row r="26" spans="2:12" s="750" customFormat="1" ht="12.75">
      <c r="B26" s="727"/>
      <c r="C26" s="467" t="s">
        <v>291</v>
      </c>
      <c r="D26" s="467">
        <v>10</v>
      </c>
      <c r="E26" s="592" t="s">
        <v>16</v>
      </c>
      <c r="F26" s="592"/>
      <c r="G26" s="641">
        <f>D26</f>
        <v>10</v>
      </c>
      <c r="H26" s="589">
        <f>IF(ISNUMBER('4 - CSOVOL'!H27),'4 - CSOVOL'!H27,"")</f>
      </c>
      <c r="I26" s="590">
        <f>IF(ISNUMBER('4 - CSOVOL'!I27),'4 - CSOVOL'!I27,"")</f>
      </c>
      <c r="J26" s="590">
        <f>IF(ISNUMBER('4 - CSOVOL'!J27),'4 - CSOVOL'!J27,"")</f>
      </c>
      <c r="K26" s="591">
        <f>IF(ISNUMBER('4 - CSOVOL'!K27),'4 - CSOVOL'!K27,"")</f>
      </c>
      <c r="L26" s="749"/>
    </row>
    <row r="27" spans="2:12" ht="12.75">
      <c r="B27" s="751"/>
      <c r="C27" s="380" t="s">
        <v>112</v>
      </c>
      <c r="D27" s="456">
        <f>1+D26</f>
        <v>11</v>
      </c>
      <c r="E27" s="730" t="s">
        <v>453</v>
      </c>
      <c r="F27" s="730"/>
      <c r="G27" s="645">
        <f>D27</f>
        <v>11</v>
      </c>
      <c r="H27" s="594"/>
      <c r="I27" s="595"/>
      <c r="J27" s="595"/>
      <c r="K27" s="596"/>
      <c r="L27" s="729"/>
    </row>
    <row r="28" spans="2:12" ht="12.75">
      <c r="B28" s="727"/>
      <c r="D28" s="456">
        <f aca="true" t="shared" si="0" ref="D28:D33">1+D27</f>
        <v>12</v>
      </c>
      <c r="E28" s="730" t="s">
        <v>550</v>
      </c>
      <c r="F28" s="730"/>
      <c r="G28" s="646">
        <f>D28</f>
        <v>12</v>
      </c>
      <c r="H28" s="469">
        <f>IF(ISNUMBER('4 - CSOVOL'!H13),'4 - CSOVOL'!H13,"")</f>
      </c>
      <c r="I28" s="470">
        <f>IF(ISNUMBER('4 - CSOVOL'!I13),'4 - CSOVOL'!I13,"")</f>
      </c>
      <c r="J28" s="470">
        <f>IF(ISNUMBER('4 - CSOVOL'!J13),'4 - CSOVOL'!J13,"")</f>
      </c>
      <c r="K28" s="471">
        <f>IF(ISNUMBER('4 - CSOVOL'!K13),'4 - CSOVOL'!K13,"")</f>
      </c>
      <c r="L28" s="729"/>
    </row>
    <row r="29" spans="2:12" ht="12.75">
      <c r="B29" s="727"/>
      <c r="C29" s="734"/>
      <c r="D29" s="456">
        <f t="shared" si="0"/>
        <v>13</v>
      </c>
      <c r="E29" s="730" t="s">
        <v>490</v>
      </c>
      <c r="F29" s="730"/>
      <c r="G29" s="912">
        <f>D29</f>
        <v>13</v>
      </c>
      <c r="H29" s="1000">
        <f>IF(AND(ISNUMBER(H26),ISNUMBER(H27),ISNUMBER(H28)),H26*H27*H28*27156,"")</f>
      </c>
      <c r="I29" s="1002">
        <f>IF(AND(ISNUMBER(I26),ISNUMBER(I27),ISNUMBER(I28)),I26*I27*I28*27156,"")</f>
      </c>
      <c r="J29" s="1002">
        <f>IF(AND(ISNUMBER(J26),ISNUMBER(J27),ISNUMBER(J28)),J26*J27*J28*27156,"")</f>
      </c>
      <c r="K29" s="992">
        <f>IF(AND(ISNUMBER(K26),ISNUMBER(K27),ISNUMBER(K28)),K26*K27*K28*27156,"")</f>
      </c>
      <c r="L29" s="729"/>
    </row>
    <row r="30" spans="2:12" ht="12.75">
      <c r="B30" s="727"/>
      <c r="C30" s="734"/>
      <c r="D30" s="456"/>
      <c r="E30" s="472" t="s">
        <v>75</v>
      </c>
      <c r="F30" s="741"/>
      <c r="G30" s="928"/>
      <c r="H30" s="1001"/>
      <c r="I30" s="1003"/>
      <c r="J30" s="1003"/>
      <c r="K30" s="993"/>
      <c r="L30" s="729"/>
    </row>
    <row r="31" spans="2:12" ht="12.75">
      <c r="B31" s="727"/>
      <c r="C31" s="734"/>
      <c r="D31" s="456">
        <f>D29+1</f>
        <v>14</v>
      </c>
      <c r="E31" s="730" t="s">
        <v>76</v>
      </c>
      <c r="F31" s="730"/>
      <c r="G31" s="459">
        <f>D31</f>
        <v>14</v>
      </c>
      <c r="H31" s="473">
        <f>IF(H29="","",H29/1000000)</f>
      </c>
      <c r="I31" s="474">
        <f>IF(I29="","",I29/1000000)</f>
      </c>
      <c r="J31" s="475">
        <f>IF(J29="","",J29/1000000)</f>
      </c>
      <c r="K31" s="476">
        <f>IF(K29="","",K29/1000000)</f>
      </c>
      <c r="L31" s="729"/>
    </row>
    <row r="32" spans="2:12" ht="12.75">
      <c r="B32" s="727"/>
      <c r="C32" s="734"/>
      <c r="D32" s="456">
        <f t="shared" si="0"/>
        <v>15</v>
      </c>
      <c r="E32" s="730" t="s">
        <v>454</v>
      </c>
      <c r="F32" s="730"/>
      <c r="G32" s="752">
        <f>D32</f>
        <v>15</v>
      </c>
      <c r="H32" s="494"/>
      <c r="I32" s="495"/>
      <c r="J32" s="495"/>
      <c r="K32" s="496"/>
      <c r="L32" s="729"/>
    </row>
    <row r="33" spans="2:12" ht="13.5" thickBot="1">
      <c r="B33" s="727"/>
      <c r="C33" s="734"/>
      <c r="D33" s="456">
        <f t="shared" si="0"/>
        <v>16</v>
      </c>
      <c r="E33" s="730" t="s">
        <v>77</v>
      </c>
      <c r="F33" s="730"/>
      <c r="G33" s="753">
        <f>D33</f>
        <v>16</v>
      </c>
      <c r="H33" s="477">
        <f>IF(OR(ISBLANK(H32),ISBLANK(H27)),"",H27*H32)</f>
      </c>
      <c r="I33" s="478">
        <f>IF(OR(ISBLANK(I32),ISBLANK(I26)),"",I26*I32)</f>
      </c>
      <c r="J33" s="478">
        <f>IF(OR(ISBLANK(J32),ISBLANK(J26)),"",J26*J32)</f>
      </c>
      <c r="K33" s="479">
        <f>IF(OR(ISBLANK(K32),ISBLANK(K26)),"",K26*K32)</f>
      </c>
      <c r="L33" s="729"/>
    </row>
    <row r="34" spans="2:12" ht="12.75">
      <c r="B34" s="727"/>
      <c r="C34" s="480" t="s">
        <v>491</v>
      </c>
      <c r="D34" s="467">
        <f>1+D33</f>
        <v>17</v>
      </c>
      <c r="E34" s="754" t="s">
        <v>455</v>
      </c>
      <c r="F34" s="754"/>
      <c r="G34" s="645">
        <f>D34</f>
        <v>17</v>
      </c>
      <c r="H34" s="994"/>
      <c r="I34" s="996"/>
      <c r="J34" s="996"/>
      <c r="K34" s="998"/>
      <c r="L34" s="729"/>
    </row>
    <row r="35" spans="2:12" ht="12.75">
      <c r="B35" s="727"/>
      <c r="C35" s="380" t="s">
        <v>248</v>
      </c>
      <c r="D35" s="456"/>
      <c r="E35" s="460" t="s">
        <v>456</v>
      </c>
      <c r="F35" s="730"/>
      <c r="G35" s="755"/>
      <c r="H35" s="995"/>
      <c r="I35" s="997"/>
      <c r="J35" s="997"/>
      <c r="K35" s="999"/>
      <c r="L35" s="729"/>
    </row>
    <row r="36" spans="2:12" ht="12.75">
      <c r="B36" s="727"/>
      <c r="C36" s="734"/>
      <c r="D36" s="456">
        <f>1+D34</f>
        <v>18</v>
      </c>
      <c r="E36" s="730" t="s">
        <v>457</v>
      </c>
      <c r="F36" s="730"/>
      <c r="G36" s="646">
        <f>D36</f>
        <v>18</v>
      </c>
      <c r="H36" s="497"/>
      <c r="I36" s="498"/>
      <c r="J36" s="499"/>
      <c r="K36" s="500"/>
      <c r="L36" s="729"/>
    </row>
    <row r="37" spans="2:12" ht="13.5" thickBot="1">
      <c r="B37" s="727"/>
      <c r="C37" s="734"/>
      <c r="D37" s="456">
        <f>1+D36</f>
        <v>19</v>
      </c>
      <c r="E37" s="730" t="s">
        <v>78</v>
      </c>
      <c r="F37" s="730"/>
      <c r="G37" s="646">
        <f>D37</f>
        <v>19</v>
      </c>
      <c r="H37" s="477">
        <f>IF(OR(ISBLANK(H34),ISBLANK(H36)),"",H34*H36)</f>
      </c>
      <c r="I37" s="478">
        <f>IF(OR(ISBLANK(I34),ISBLANK(I36)),"",I34*I36)</f>
      </c>
      <c r="J37" s="478">
        <f>IF(OR(ISBLANK(J34),ISBLANK(J36)),"",J34*J36)</f>
      </c>
      <c r="K37" s="479">
        <f>IF(OR(ISBLANK(K34),ISBLANK(K36)),"",K34*K36)</f>
      </c>
      <c r="L37" s="729"/>
    </row>
    <row r="38" spans="2:12" ht="12.75">
      <c r="B38" s="727"/>
      <c r="C38" s="467" t="s">
        <v>458</v>
      </c>
      <c r="D38" s="467">
        <f>1+D37</f>
        <v>20</v>
      </c>
      <c r="E38" s="754" t="s">
        <v>554</v>
      </c>
      <c r="F38" s="481"/>
      <c r="G38" s="756">
        <f>D38</f>
        <v>20</v>
      </c>
      <c r="H38" s="990">
        <f>IF(AND(ISNUMBER(H31),ISNUMBER(H34)),H31+H34,"")</f>
      </c>
      <c r="I38" s="982">
        <f>IF(AND(ISNUMBER(I31),ISNUMBER(I34)),I31+I34,"")</f>
      </c>
      <c r="J38" s="982">
        <f>IF(AND(ISNUMBER(J31),ISNUMBER(J34)),J31+J34,"")</f>
      </c>
      <c r="K38" s="984">
        <f>IF(AND(ISNUMBER(K31),ISNUMBER(K34)),K31+K34,"")</f>
      </c>
      <c r="L38" s="729"/>
    </row>
    <row r="39" spans="2:12" ht="12.75">
      <c r="B39" s="727"/>
      <c r="C39" s="375" t="s">
        <v>459</v>
      </c>
      <c r="D39" s="456"/>
      <c r="E39" s="460" t="s">
        <v>79</v>
      </c>
      <c r="F39" s="460"/>
      <c r="G39" s="455"/>
      <c r="H39" s="991"/>
      <c r="I39" s="983"/>
      <c r="J39" s="983"/>
      <c r="K39" s="985"/>
      <c r="L39" s="729"/>
    </row>
    <row r="40" spans="2:12" ht="13.5" customHeight="1" thickBot="1">
      <c r="B40" s="757"/>
      <c r="C40" s="461" t="s">
        <v>333</v>
      </c>
      <c r="D40" s="461">
        <f>1+D38</f>
        <v>21</v>
      </c>
      <c r="E40" s="744" t="s">
        <v>80</v>
      </c>
      <c r="F40" s="744"/>
      <c r="G40" s="463">
        <f>D40</f>
        <v>21</v>
      </c>
      <c r="H40" s="482">
        <f>IF(AND(ISNUMBER(H33),ISNUMBER(H37)),H33+H37,"")</f>
      </c>
      <c r="I40" s="483">
        <f>IF(AND(ISNUMBER(I33),ISNUMBER(I37)),I33+I37,"")</f>
      </c>
      <c r="J40" s="484">
        <f>IF(AND(ISNUMBER(J33),ISNUMBER(J37)),J33+J37,"")</f>
      </c>
      <c r="K40" s="485">
        <f>IF(AND(ISNUMBER(K33),ISNUMBER(K37)),K33+K37,"")</f>
      </c>
      <c r="L40" s="758"/>
    </row>
    <row r="41" spans="2:12" ht="13.5" customHeight="1">
      <c r="B41" s="757"/>
      <c r="C41" s="467" t="s">
        <v>482</v>
      </c>
      <c r="D41" s="456">
        <f>1+D40</f>
        <v>22</v>
      </c>
      <c r="E41" s="730" t="s">
        <v>553</v>
      </c>
      <c r="F41" s="730"/>
      <c r="G41" s="646">
        <f>D41</f>
        <v>22</v>
      </c>
      <c r="H41" s="986">
        <f>SUM(H38:K38)</f>
        <v>0</v>
      </c>
      <c r="L41" s="758"/>
    </row>
    <row r="42" spans="2:12" ht="13.5" customHeight="1">
      <c r="B42" s="757"/>
      <c r="C42" s="741"/>
      <c r="D42" s="456"/>
      <c r="E42" s="460" t="s">
        <v>81</v>
      </c>
      <c r="F42" s="730"/>
      <c r="G42" s="755"/>
      <c r="H42" s="987"/>
      <c r="L42" s="758"/>
    </row>
    <row r="43" spans="2:12" ht="13.5" customHeight="1">
      <c r="B43" s="757"/>
      <c r="C43" s="453"/>
      <c r="D43" s="453">
        <f>1+D41</f>
        <v>23</v>
      </c>
      <c r="E43" s="759" t="s">
        <v>82</v>
      </c>
      <c r="F43" s="759"/>
      <c r="G43" s="646">
        <f>D43</f>
        <v>23</v>
      </c>
      <c r="H43" s="468">
        <f>SUM(H40:K40)</f>
        <v>0</v>
      </c>
      <c r="L43" s="758"/>
    </row>
    <row r="44" spans="2:12" ht="13.5" customHeight="1">
      <c r="B44" s="757"/>
      <c r="C44" s="453"/>
      <c r="D44" s="453">
        <f>1+D43</f>
        <v>24</v>
      </c>
      <c r="E44" s="759" t="s">
        <v>639</v>
      </c>
      <c r="F44" s="759"/>
      <c r="G44" s="459">
        <f>D44</f>
        <v>24</v>
      </c>
      <c r="H44" s="988">
        <f>IF(OR(ISNUMBER(H19),ISNUMBER(H23)),H19+H23,"")</f>
      </c>
      <c r="L44" s="758"/>
    </row>
    <row r="45" spans="2:12" ht="13.5" customHeight="1" thickBot="1">
      <c r="B45" s="757"/>
      <c r="C45" s="486"/>
      <c r="D45" s="486"/>
      <c r="E45" s="487" t="s">
        <v>640</v>
      </c>
      <c r="F45" s="760"/>
      <c r="G45" s="488"/>
      <c r="H45" s="989">
        <f>SUM(H42:K42)</f>
        <v>0</v>
      </c>
      <c r="L45" s="758"/>
    </row>
    <row r="46" spans="2:12" ht="13.5" customHeight="1">
      <c r="B46" s="757"/>
      <c r="C46" s="453"/>
      <c r="D46" s="453"/>
      <c r="E46" s="489"/>
      <c r="F46" s="759"/>
      <c r="G46" s="490"/>
      <c r="L46" s="758"/>
    </row>
    <row r="47" spans="2:12" ht="13.5" customHeight="1">
      <c r="B47" s="757"/>
      <c r="C47" s="453"/>
      <c r="D47" s="453"/>
      <c r="E47" s="489"/>
      <c r="F47" s="759"/>
      <c r="G47" s="490"/>
      <c r="L47" s="758"/>
    </row>
    <row r="48" spans="2:12" ht="13.5" customHeight="1" thickBot="1">
      <c r="B48" s="757"/>
      <c r="C48" s="728"/>
      <c r="D48" s="452"/>
      <c r="E48" s="491"/>
      <c r="F48" s="728"/>
      <c r="G48" s="492"/>
      <c r="H48" s="493"/>
      <c r="I48" s="761"/>
      <c r="J48" s="761"/>
      <c r="K48" s="761"/>
      <c r="L48" s="758"/>
    </row>
    <row r="49" spans="2:12" ht="12.75">
      <c r="B49" s="762"/>
      <c r="C49" s="763"/>
      <c r="D49" s="763"/>
      <c r="E49" s="763"/>
      <c r="F49" s="763"/>
      <c r="G49" s="763"/>
      <c r="H49" s="763"/>
      <c r="I49" s="763"/>
      <c r="J49" s="763"/>
      <c r="K49" s="763"/>
      <c r="L49" s="764"/>
    </row>
  </sheetData>
  <sheetProtection selectLockedCells="1"/>
  <mergeCells count="25">
    <mergeCell ref="E4:I5"/>
    <mergeCell ref="K4:K5"/>
    <mergeCell ref="C7:H8"/>
    <mergeCell ref="I7:J8"/>
    <mergeCell ref="K7:K8"/>
    <mergeCell ref="H19:H20"/>
    <mergeCell ref="G14:G16"/>
    <mergeCell ref="H14:H16"/>
    <mergeCell ref="G11:G12"/>
    <mergeCell ref="H11:H12"/>
    <mergeCell ref="K29:K30"/>
    <mergeCell ref="H34:H35"/>
    <mergeCell ref="I34:I35"/>
    <mergeCell ref="J34:J35"/>
    <mergeCell ref="K34:K35"/>
    <mergeCell ref="G29:G30"/>
    <mergeCell ref="H29:H30"/>
    <mergeCell ref="I29:I30"/>
    <mergeCell ref="J29:J30"/>
    <mergeCell ref="J38:J39"/>
    <mergeCell ref="K38:K39"/>
    <mergeCell ref="H41:H42"/>
    <mergeCell ref="H44:H45"/>
    <mergeCell ref="H38:H39"/>
    <mergeCell ref="I38:I39"/>
  </mergeCells>
  <printOptions/>
  <pageMargins left="0.5" right="0.5" top="0.5" bottom="0.5" header="0.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B2:R85"/>
  <sheetViews>
    <sheetView showGridLines="0" tabSelected="1" zoomScaleSheetLayoutView="100" zoomScalePageLayoutView="0" workbookViewId="0" topLeftCell="A31">
      <selection activeCell="L57" sqref="L57:L58"/>
    </sheetView>
  </sheetViews>
  <sheetFormatPr defaultColWidth="9.33203125" defaultRowHeight="12.75"/>
  <cols>
    <col min="1" max="2" width="2.83203125" style="351" customWidth="1"/>
    <col min="3" max="3" width="16.83203125" style="351" customWidth="1"/>
    <col min="4" max="4" width="4.66015625" style="351" bestFit="1" customWidth="1"/>
    <col min="5" max="5" width="1.83203125" style="351" customWidth="1"/>
    <col min="6" max="6" width="8" style="351" customWidth="1"/>
    <col min="7" max="7" width="54.83203125" style="351" customWidth="1"/>
    <col min="8" max="8" width="3.83203125" style="351" customWidth="1"/>
    <col min="9" max="9" width="9.33203125" style="351" customWidth="1"/>
    <col min="10" max="10" width="5.16015625" style="351" customWidth="1"/>
    <col min="11" max="11" width="4.33203125" style="351" customWidth="1"/>
    <col min="12" max="12" width="10.83203125" style="351" customWidth="1"/>
    <col min="13" max="13" width="2.83203125" style="351" customWidth="1"/>
    <col min="14" max="14" width="9.33203125" style="351" customWidth="1"/>
    <col min="15" max="15" width="9.5" style="351" bestFit="1" customWidth="1"/>
    <col min="16" max="16384" width="9.33203125" style="351" customWidth="1"/>
  </cols>
  <sheetData>
    <row r="1" ht="12.75"/>
    <row r="2" spans="2:13" ht="12.75">
      <c r="B2" s="347"/>
      <c r="C2" s="348"/>
      <c r="D2" s="349"/>
      <c r="E2" s="348"/>
      <c r="F2" s="348"/>
      <c r="G2" s="348"/>
      <c r="H2" s="348"/>
      <c r="I2" s="348"/>
      <c r="J2" s="348"/>
      <c r="K2" s="348"/>
      <c r="L2" s="348"/>
      <c r="M2" s="350"/>
    </row>
    <row r="3" spans="2:13" ht="40.5">
      <c r="B3" s="352"/>
      <c r="C3" s="768" t="s">
        <v>671</v>
      </c>
      <c r="D3" s="769"/>
      <c r="E3" s="766"/>
      <c r="F3" s="767"/>
      <c r="G3" s="355" t="s">
        <v>672</v>
      </c>
      <c r="H3" s="354"/>
      <c r="I3" s="354"/>
      <c r="J3" s="354"/>
      <c r="K3" s="354"/>
      <c r="L3" s="354"/>
      <c r="M3" s="356"/>
    </row>
    <row r="4" spans="2:13" ht="10.5" customHeight="1">
      <c r="B4" s="357"/>
      <c r="C4" s="358" t="s">
        <v>643</v>
      </c>
      <c r="D4" s="359"/>
      <c r="E4" s="1040" t="s">
        <v>644</v>
      </c>
      <c r="F4" s="1041"/>
      <c r="G4" s="1041"/>
      <c r="H4" s="1041"/>
      <c r="I4" s="1041"/>
      <c r="J4" s="360" t="s">
        <v>239</v>
      </c>
      <c r="K4" s="360"/>
      <c r="L4" s="1043" t="s">
        <v>588</v>
      </c>
      <c r="M4" s="361"/>
    </row>
    <row r="5" spans="2:13" ht="10.5" customHeight="1" thickBot="1">
      <c r="B5" s="357"/>
      <c r="C5" s="359"/>
      <c r="D5" s="359"/>
      <c r="E5" s="1042"/>
      <c r="F5" s="1042"/>
      <c r="G5" s="1042"/>
      <c r="H5" s="1042"/>
      <c r="I5" s="1042"/>
      <c r="J5" s="362" t="s">
        <v>240</v>
      </c>
      <c r="K5" s="362"/>
      <c r="L5" s="1044"/>
      <c r="M5" s="361"/>
    </row>
    <row r="6" spans="2:13" ht="13.5">
      <c r="B6" s="357"/>
      <c r="C6" s="363" t="s">
        <v>645</v>
      </c>
      <c r="D6" s="364"/>
      <c r="E6" s="364"/>
      <c r="F6" s="364"/>
      <c r="G6" s="364"/>
      <c r="H6" s="364"/>
      <c r="I6" s="363" t="s">
        <v>218</v>
      </c>
      <c r="J6" s="364"/>
      <c r="K6" s="365"/>
      <c r="L6" s="366" t="s">
        <v>505</v>
      </c>
      <c r="M6" s="361"/>
    </row>
    <row r="7" spans="2:13" ht="12.75">
      <c r="B7" s="357"/>
      <c r="C7" s="1009">
        <f>T('Form Green LTCP-EZ p1 '!D7)</f>
      </c>
      <c r="D7" s="1010"/>
      <c r="E7" s="1010"/>
      <c r="F7" s="1010"/>
      <c r="G7" s="1010"/>
      <c r="H7" s="1011"/>
      <c r="I7" s="1009">
        <f>T('Form Green LTCP-EZ p1 '!J7)</f>
      </c>
      <c r="J7" s="1036"/>
      <c r="K7" s="1037"/>
      <c r="L7" s="1030"/>
      <c r="M7" s="361"/>
    </row>
    <row r="8" spans="2:13" ht="13.5" thickBot="1">
      <c r="B8" s="357"/>
      <c r="C8" s="1033"/>
      <c r="D8" s="1034"/>
      <c r="E8" s="1034"/>
      <c r="F8" s="1034"/>
      <c r="G8" s="1034"/>
      <c r="H8" s="1035"/>
      <c r="I8" s="1033"/>
      <c r="J8" s="1034"/>
      <c r="K8" s="1035"/>
      <c r="L8" s="1031"/>
      <c r="M8" s="361"/>
    </row>
    <row r="9" spans="2:13" ht="13.5" customHeight="1">
      <c r="B9" s="367"/>
      <c r="C9" s="368" t="s">
        <v>331</v>
      </c>
      <c r="D9" s="368">
        <v>1</v>
      </c>
      <c r="E9" s="368"/>
      <c r="F9" s="351" t="s">
        <v>417</v>
      </c>
      <c r="K9" s="369">
        <f>D9</f>
        <v>1</v>
      </c>
      <c r="L9" s="427"/>
      <c r="M9" s="370"/>
    </row>
    <row r="10" spans="2:13" ht="13.5" customHeight="1">
      <c r="B10" s="367"/>
      <c r="C10" s="368" t="s">
        <v>333</v>
      </c>
      <c r="D10" s="368">
        <v>2</v>
      </c>
      <c r="E10" s="368"/>
      <c r="F10" s="351" t="s">
        <v>418</v>
      </c>
      <c r="K10" s="371">
        <f aca="true" t="shared" si="0" ref="K10:K69">D10</f>
        <v>2</v>
      </c>
      <c r="L10" s="428"/>
      <c r="M10" s="370"/>
    </row>
    <row r="11" spans="2:13" ht="13.5" customHeight="1">
      <c r="B11" s="367"/>
      <c r="C11" s="372"/>
      <c r="D11" s="372">
        <v>3</v>
      </c>
      <c r="E11" s="372"/>
      <c r="F11" s="372" t="s">
        <v>335</v>
      </c>
      <c r="G11" s="373"/>
      <c r="H11" s="373"/>
      <c r="I11" s="373"/>
      <c r="J11" s="373"/>
      <c r="K11" s="371">
        <f t="shared" si="0"/>
        <v>3</v>
      </c>
      <c r="L11" s="374">
        <f>IF(L9+L10=0,"",L9+L10)</f>
      </c>
      <c r="M11" s="370"/>
    </row>
    <row r="12" spans="2:13" ht="13.5" customHeight="1">
      <c r="B12" s="367"/>
      <c r="C12" s="368" t="s">
        <v>332</v>
      </c>
      <c r="D12" s="368">
        <f aca="true" t="shared" si="1" ref="D12:D17">1+D11</f>
        <v>4</v>
      </c>
      <c r="E12" s="368"/>
      <c r="F12" s="351" t="s">
        <v>419</v>
      </c>
      <c r="K12" s="371">
        <f t="shared" si="0"/>
        <v>4</v>
      </c>
      <c r="L12" s="428"/>
      <c r="M12" s="370"/>
    </row>
    <row r="13" spans="2:13" ht="13.5" customHeight="1">
      <c r="B13" s="367"/>
      <c r="C13" s="368" t="s">
        <v>333</v>
      </c>
      <c r="D13" s="368">
        <f t="shared" si="1"/>
        <v>5</v>
      </c>
      <c r="E13" s="368"/>
      <c r="F13" s="351" t="s">
        <v>336</v>
      </c>
      <c r="K13" s="371">
        <f t="shared" si="0"/>
        <v>5</v>
      </c>
      <c r="L13" s="429"/>
      <c r="M13" s="370"/>
    </row>
    <row r="14" spans="2:13" ht="13.5" customHeight="1">
      <c r="B14" s="367"/>
      <c r="C14" s="375" t="s">
        <v>492</v>
      </c>
      <c r="D14" s="375">
        <f t="shared" si="1"/>
        <v>6</v>
      </c>
      <c r="E14" s="375"/>
      <c r="F14" s="376" t="s">
        <v>339</v>
      </c>
      <c r="K14" s="371">
        <f t="shared" si="0"/>
        <v>6</v>
      </c>
      <c r="L14" s="374">
        <f>IF(OR(ISBLANK(L13),ISBLANK(L12)),"",L12*L13)</f>
      </c>
      <c r="M14" s="370"/>
    </row>
    <row r="15" spans="2:13" ht="13.5" customHeight="1">
      <c r="B15" s="367"/>
      <c r="C15" s="375" t="s">
        <v>493</v>
      </c>
      <c r="D15" s="375">
        <f t="shared" si="1"/>
        <v>7</v>
      </c>
      <c r="E15" s="375"/>
      <c r="F15" s="376" t="s">
        <v>494</v>
      </c>
      <c r="K15" s="371">
        <f t="shared" si="0"/>
        <v>7</v>
      </c>
      <c r="L15" s="428"/>
      <c r="M15" s="370"/>
    </row>
    <row r="16" spans="2:13" ht="13.5" customHeight="1">
      <c r="B16" s="367"/>
      <c r="C16" s="375"/>
      <c r="D16" s="375">
        <f t="shared" si="1"/>
        <v>8</v>
      </c>
      <c r="E16" s="375"/>
      <c r="F16" s="376" t="s">
        <v>340</v>
      </c>
      <c r="K16" s="371">
        <f t="shared" si="0"/>
        <v>8</v>
      </c>
      <c r="L16" s="429"/>
      <c r="M16" s="370"/>
    </row>
    <row r="17" spans="2:13" ht="13.5" customHeight="1">
      <c r="B17" s="367"/>
      <c r="C17" s="375"/>
      <c r="D17" s="375">
        <f t="shared" si="1"/>
        <v>9</v>
      </c>
      <c r="E17" s="375"/>
      <c r="F17" s="376" t="s">
        <v>337</v>
      </c>
      <c r="K17" s="377">
        <f t="shared" si="0"/>
        <v>9</v>
      </c>
      <c r="L17" s="1032">
        <f>IF(OR(ISBLANK(L15),ISBLANK(L16)),"",L15*L16)</f>
      </c>
      <c r="M17" s="370"/>
    </row>
    <row r="18" spans="2:13" ht="13.5" customHeight="1">
      <c r="B18" s="367"/>
      <c r="C18" s="375"/>
      <c r="D18" s="375"/>
      <c r="E18" s="375"/>
      <c r="F18" s="378" t="s">
        <v>338</v>
      </c>
      <c r="K18" s="379"/>
      <c r="L18" s="1027"/>
      <c r="M18" s="370"/>
    </row>
    <row r="19" spans="2:13" ht="13.5" customHeight="1">
      <c r="B19" s="367"/>
      <c r="C19" s="380"/>
      <c r="D19" s="380">
        <f>1+D17</f>
        <v>10</v>
      </c>
      <c r="E19" s="380"/>
      <c r="F19" s="380" t="s">
        <v>343</v>
      </c>
      <c r="G19" s="381"/>
      <c r="H19" s="381"/>
      <c r="I19" s="381"/>
      <c r="J19" s="381"/>
      <c r="K19" s="379">
        <f t="shared" si="0"/>
        <v>10</v>
      </c>
      <c r="L19" s="382">
        <f>SUM(L14,L17)</f>
        <v>0</v>
      </c>
      <c r="M19" s="370"/>
    </row>
    <row r="20" spans="2:13" ht="13.5" customHeight="1" thickBot="1">
      <c r="B20" s="367"/>
      <c r="C20" s="383" t="s">
        <v>334</v>
      </c>
      <c r="D20" s="383">
        <v>11</v>
      </c>
      <c r="E20" s="383"/>
      <c r="F20" s="383" t="s">
        <v>17</v>
      </c>
      <c r="G20" s="384"/>
      <c r="H20" s="384"/>
      <c r="I20" s="384"/>
      <c r="J20" s="385"/>
      <c r="K20" s="386">
        <f>D20</f>
        <v>11</v>
      </c>
      <c r="L20" s="387">
        <f>SUM(L19,L11)</f>
        <v>0</v>
      </c>
      <c r="M20" s="370"/>
    </row>
    <row r="21" spans="2:13" ht="13.5" customHeight="1">
      <c r="B21" s="367"/>
      <c r="C21" s="375" t="s">
        <v>349</v>
      </c>
      <c r="D21" s="375">
        <v>12</v>
      </c>
      <c r="E21" s="375"/>
      <c r="F21" s="376" t="s">
        <v>18</v>
      </c>
      <c r="K21" s="379">
        <f t="shared" si="0"/>
        <v>12</v>
      </c>
      <c r="L21" s="430"/>
      <c r="M21" s="370"/>
    </row>
    <row r="22" spans="2:13" ht="13.5" customHeight="1">
      <c r="B22" s="367"/>
      <c r="C22" s="375" t="s">
        <v>346</v>
      </c>
      <c r="D22" s="375">
        <v>13</v>
      </c>
      <c r="E22" s="375"/>
      <c r="F22" s="376" t="s">
        <v>19</v>
      </c>
      <c r="K22" s="371">
        <f t="shared" si="0"/>
        <v>13</v>
      </c>
      <c r="L22" s="431"/>
      <c r="M22" s="370"/>
    </row>
    <row r="23" spans="2:13" ht="13.5" customHeight="1">
      <c r="B23" s="367"/>
      <c r="C23" s="375"/>
      <c r="D23" s="375">
        <v>14</v>
      </c>
      <c r="E23" s="375"/>
      <c r="F23" s="376" t="s">
        <v>341</v>
      </c>
      <c r="K23" s="371">
        <f t="shared" si="0"/>
        <v>14</v>
      </c>
      <c r="L23" s="388">
        <f>IF(OR(ISBLANK(L21),ISBLANK(L22),L22=0),"",L21/L22)</f>
      </c>
      <c r="M23" s="370"/>
    </row>
    <row r="24" spans="2:14" ht="13.5" customHeight="1">
      <c r="B24" s="367"/>
      <c r="C24" s="375"/>
      <c r="D24" s="375">
        <v>15</v>
      </c>
      <c r="E24" s="375"/>
      <c r="F24" s="389" t="s">
        <v>342</v>
      </c>
      <c r="K24" s="371">
        <f t="shared" si="0"/>
        <v>15</v>
      </c>
      <c r="L24" s="390">
        <f>IF(OR(ISBLANK(L20),ISBLANK(L23),L23=""),"",L20*L23)</f>
      </c>
      <c r="M24" s="370"/>
      <c r="N24" s="391"/>
    </row>
    <row r="25" spans="2:13" ht="13.5" customHeight="1">
      <c r="B25" s="367"/>
      <c r="C25" s="375"/>
      <c r="D25" s="375">
        <v>16</v>
      </c>
      <c r="E25" s="375"/>
      <c r="F25" s="376" t="s">
        <v>420</v>
      </c>
      <c r="K25" s="371">
        <f t="shared" si="0"/>
        <v>16</v>
      </c>
      <c r="L25" s="432"/>
      <c r="M25" s="370"/>
    </row>
    <row r="26" spans="2:14" ht="13.5" customHeight="1">
      <c r="B26" s="367"/>
      <c r="C26" s="392"/>
      <c r="D26" s="392">
        <v>17</v>
      </c>
      <c r="E26" s="392"/>
      <c r="F26" s="392" t="s">
        <v>495</v>
      </c>
      <c r="G26" s="373"/>
      <c r="H26" s="373"/>
      <c r="I26" s="373"/>
      <c r="J26" s="373"/>
      <c r="K26" s="371">
        <f t="shared" si="0"/>
        <v>17</v>
      </c>
      <c r="L26" s="390">
        <f>IF(OR(L24="",ISBLANK(L25),L25="",L25=0),"",L24/L25)</f>
      </c>
      <c r="M26" s="370"/>
      <c r="N26" s="391"/>
    </row>
    <row r="27" spans="2:13" ht="13.5" customHeight="1">
      <c r="B27" s="367"/>
      <c r="C27" s="375" t="s">
        <v>344</v>
      </c>
      <c r="D27" s="375">
        <v>18</v>
      </c>
      <c r="E27" s="375"/>
      <c r="F27" s="376" t="s">
        <v>347</v>
      </c>
      <c r="K27" s="371">
        <f t="shared" si="0"/>
        <v>18</v>
      </c>
      <c r="L27" s="428"/>
      <c r="M27" s="370"/>
    </row>
    <row r="28" spans="2:13" ht="13.5" customHeight="1">
      <c r="B28" s="367"/>
      <c r="C28" s="375" t="s">
        <v>346</v>
      </c>
      <c r="D28" s="375">
        <v>19</v>
      </c>
      <c r="E28" s="375"/>
      <c r="F28" s="376" t="s">
        <v>350</v>
      </c>
      <c r="K28" s="371">
        <f t="shared" si="0"/>
        <v>19</v>
      </c>
      <c r="L28" s="429"/>
      <c r="M28" s="370"/>
    </row>
    <row r="29" spans="2:18" ht="13.5" customHeight="1">
      <c r="B29" s="367"/>
      <c r="C29" s="392" t="s">
        <v>345</v>
      </c>
      <c r="D29" s="392">
        <v>20</v>
      </c>
      <c r="E29" s="392"/>
      <c r="F29" s="392" t="s">
        <v>348</v>
      </c>
      <c r="G29" s="373"/>
      <c r="H29" s="373"/>
      <c r="I29" s="373"/>
      <c r="J29" s="373"/>
      <c r="K29" s="371">
        <f t="shared" si="0"/>
        <v>20</v>
      </c>
      <c r="L29" s="390">
        <f>IF(OR(ISBLANK(L27),ISBLANK(L28)),"",L27*L28)</f>
      </c>
      <c r="M29" s="370"/>
      <c r="R29" s="351" t="s">
        <v>298</v>
      </c>
    </row>
    <row r="30" spans="2:13" ht="13.5" customHeight="1">
      <c r="B30" s="367"/>
      <c r="C30" s="393" t="s">
        <v>109</v>
      </c>
      <c r="D30" s="393">
        <v>21</v>
      </c>
      <c r="E30" s="393"/>
      <c r="F30" s="394" t="s">
        <v>497</v>
      </c>
      <c r="G30" s="394"/>
      <c r="H30" s="394"/>
      <c r="I30" s="394"/>
      <c r="J30" s="395"/>
      <c r="K30" s="396">
        <f t="shared" si="0"/>
        <v>21</v>
      </c>
      <c r="L30" s="397">
        <f>(IF(OR(L26="",L29=""),"",100*L26/L29))</f>
      </c>
      <c r="M30" s="370"/>
    </row>
    <row r="31" spans="2:13" ht="13.5" customHeight="1" thickBot="1">
      <c r="B31" s="367"/>
      <c r="C31" s="383" t="s">
        <v>148</v>
      </c>
      <c r="D31" s="383">
        <v>22</v>
      </c>
      <c r="E31" s="383"/>
      <c r="F31" s="383" t="s">
        <v>496</v>
      </c>
      <c r="G31" s="398"/>
      <c r="H31" s="398"/>
      <c r="I31" s="398"/>
      <c r="J31" s="398"/>
      <c r="K31" s="386">
        <f t="shared" si="0"/>
        <v>22</v>
      </c>
      <c r="L31" s="399"/>
      <c r="M31" s="370"/>
    </row>
    <row r="32" spans="2:13" ht="13.5" customHeight="1">
      <c r="B32" s="367"/>
      <c r="C32" s="375" t="s">
        <v>137</v>
      </c>
      <c r="D32" s="375">
        <v>23</v>
      </c>
      <c r="E32" s="375" t="s">
        <v>103</v>
      </c>
      <c r="F32" s="376" t="s">
        <v>20</v>
      </c>
      <c r="J32" s="400"/>
      <c r="K32" s="401" t="s">
        <v>351</v>
      </c>
      <c r="L32" s="433"/>
      <c r="M32" s="370"/>
    </row>
    <row r="33" spans="2:13" ht="13.5" customHeight="1">
      <c r="B33" s="367"/>
      <c r="C33" s="375"/>
      <c r="D33" s="375"/>
      <c r="E33" s="375" t="s">
        <v>104</v>
      </c>
      <c r="F33" s="376" t="s">
        <v>21</v>
      </c>
      <c r="J33" s="400"/>
      <c r="K33" s="402" t="s">
        <v>352</v>
      </c>
      <c r="L33" s="434"/>
      <c r="M33" s="370"/>
    </row>
    <row r="34" spans="2:13" ht="13.5" customHeight="1">
      <c r="B34" s="367"/>
      <c r="C34" s="375"/>
      <c r="D34" s="375"/>
      <c r="E34" s="375" t="s">
        <v>105</v>
      </c>
      <c r="F34" s="376" t="s">
        <v>22</v>
      </c>
      <c r="J34" s="400"/>
      <c r="K34" s="402" t="s">
        <v>353</v>
      </c>
      <c r="L34" s="434"/>
      <c r="M34" s="370"/>
    </row>
    <row r="35" spans="2:13" ht="13.5" customHeight="1">
      <c r="B35" s="367"/>
      <c r="C35" s="375"/>
      <c r="D35" s="375">
        <v>24</v>
      </c>
      <c r="E35" s="375" t="s">
        <v>103</v>
      </c>
      <c r="F35" s="376" t="s">
        <v>23</v>
      </c>
      <c r="J35" s="400"/>
      <c r="K35" s="402" t="s">
        <v>354</v>
      </c>
      <c r="L35" s="435"/>
      <c r="M35" s="370"/>
    </row>
    <row r="36" spans="2:13" ht="13.5" customHeight="1">
      <c r="B36" s="367"/>
      <c r="C36" s="368"/>
      <c r="D36" s="368"/>
      <c r="E36" s="368" t="s">
        <v>104</v>
      </c>
      <c r="F36" s="351" t="s">
        <v>21</v>
      </c>
      <c r="J36" s="400"/>
      <c r="K36" s="402" t="s">
        <v>355</v>
      </c>
      <c r="L36" s="434"/>
      <c r="M36" s="370"/>
    </row>
    <row r="37" spans="2:13" ht="13.5" customHeight="1">
      <c r="B37" s="367"/>
      <c r="C37" s="368"/>
      <c r="D37" s="368"/>
      <c r="E37" s="368" t="s">
        <v>105</v>
      </c>
      <c r="F37" s="351" t="s">
        <v>24</v>
      </c>
      <c r="J37" s="400"/>
      <c r="K37" s="402" t="s">
        <v>356</v>
      </c>
      <c r="L37" s="434"/>
      <c r="M37" s="370"/>
    </row>
    <row r="38" spans="2:13" ht="13.5" customHeight="1">
      <c r="B38" s="367"/>
      <c r="C38" s="368"/>
      <c r="D38" s="368"/>
      <c r="E38" s="368" t="s">
        <v>106</v>
      </c>
      <c r="F38" s="351" t="s">
        <v>22</v>
      </c>
      <c r="J38" s="400"/>
      <c r="K38" s="402" t="s">
        <v>357</v>
      </c>
      <c r="L38" s="434"/>
      <c r="M38" s="370"/>
    </row>
    <row r="39" spans="2:13" ht="13.5" customHeight="1">
      <c r="B39" s="367"/>
      <c r="C39" s="372"/>
      <c r="D39" s="372">
        <v>25</v>
      </c>
      <c r="E39" s="372"/>
      <c r="F39" s="372" t="s">
        <v>364</v>
      </c>
      <c r="G39" s="373"/>
      <c r="H39" s="373"/>
      <c r="I39" s="373"/>
      <c r="J39" s="373"/>
      <c r="K39" s="371">
        <f t="shared" si="0"/>
        <v>25</v>
      </c>
      <c r="L39" s="403"/>
      <c r="M39" s="370"/>
    </row>
    <row r="40" spans="2:13" ht="13.5" customHeight="1">
      <c r="B40" s="367"/>
      <c r="C40" s="368" t="s">
        <v>358</v>
      </c>
      <c r="D40" s="368">
        <v>26</v>
      </c>
      <c r="E40" s="368"/>
      <c r="F40" s="351" t="s">
        <v>360</v>
      </c>
      <c r="J40" s="400"/>
      <c r="K40" s="371">
        <f t="shared" si="0"/>
        <v>26</v>
      </c>
      <c r="L40" s="428"/>
      <c r="M40" s="370"/>
    </row>
    <row r="41" spans="2:13" ht="13.5" customHeight="1">
      <c r="B41" s="367"/>
      <c r="C41" s="368" t="s">
        <v>359</v>
      </c>
      <c r="D41" s="368">
        <v>27</v>
      </c>
      <c r="E41" s="368"/>
      <c r="F41" s="351" t="s">
        <v>395</v>
      </c>
      <c r="J41" s="400"/>
      <c r="K41" s="371">
        <f t="shared" si="0"/>
        <v>27</v>
      </c>
      <c r="L41" s="428"/>
      <c r="M41" s="370"/>
    </row>
    <row r="42" spans="2:13" ht="13.5" customHeight="1">
      <c r="B42" s="367"/>
      <c r="C42" s="368"/>
      <c r="D42" s="368">
        <v>28</v>
      </c>
      <c r="E42" s="368"/>
      <c r="F42" s="351" t="s">
        <v>361</v>
      </c>
      <c r="K42" s="371">
        <f t="shared" si="0"/>
        <v>28</v>
      </c>
      <c r="L42" s="390">
        <f>IF(AND(ISBLANK(L40),ISBLANK(L41),L41=0),"",L40+L41)</f>
      </c>
      <c r="M42" s="370"/>
    </row>
    <row r="43" spans="2:13" ht="13.5" customHeight="1">
      <c r="B43" s="367"/>
      <c r="C43" s="368"/>
      <c r="D43" s="368">
        <v>29</v>
      </c>
      <c r="E43" s="368"/>
      <c r="F43" s="351" t="s">
        <v>363</v>
      </c>
      <c r="J43" s="400"/>
      <c r="K43" s="371">
        <f t="shared" si="0"/>
        <v>29</v>
      </c>
      <c r="L43" s="428"/>
      <c r="M43" s="370"/>
    </row>
    <row r="44" spans="2:13" ht="13.5" customHeight="1">
      <c r="B44" s="367"/>
      <c r="C44" s="368"/>
      <c r="D44" s="368">
        <v>30</v>
      </c>
      <c r="E44" s="368"/>
      <c r="F44" s="351" t="s">
        <v>362</v>
      </c>
      <c r="K44" s="371">
        <f t="shared" si="0"/>
        <v>30</v>
      </c>
      <c r="L44" s="404">
        <f>IF(OR(L42="",ISBLANK(L43),L43=0),"",(L42/L43)*100)</f>
      </c>
      <c r="M44" s="370"/>
    </row>
    <row r="45" spans="2:13" ht="13.5" customHeight="1">
      <c r="B45" s="367"/>
      <c r="C45" s="372"/>
      <c r="D45" s="372">
        <v>31</v>
      </c>
      <c r="E45" s="372"/>
      <c r="F45" s="372" t="s">
        <v>25</v>
      </c>
      <c r="G45" s="373"/>
      <c r="H45" s="373"/>
      <c r="I45" s="373"/>
      <c r="J45" s="373"/>
      <c r="K45" s="371">
        <f t="shared" si="0"/>
        <v>31</v>
      </c>
      <c r="L45" s="403"/>
      <c r="M45" s="370"/>
    </row>
    <row r="46" spans="2:13" ht="13.5" customHeight="1">
      <c r="B46" s="367"/>
      <c r="C46" s="368" t="s">
        <v>367</v>
      </c>
      <c r="D46" s="368">
        <v>32</v>
      </c>
      <c r="E46" s="368"/>
      <c r="F46" s="351" t="s">
        <v>365</v>
      </c>
      <c r="K46" s="377">
        <f t="shared" si="0"/>
        <v>32</v>
      </c>
      <c r="L46" s="1038"/>
      <c r="M46" s="370"/>
    </row>
    <row r="47" spans="2:13" ht="13.5" customHeight="1">
      <c r="B47" s="367"/>
      <c r="C47" s="368" t="s">
        <v>368</v>
      </c>
      <c r="D47" s="368"/>
      <c r="E47" s="368"/>
      <c r="F47" s="405" t="s">
        <v>371</v>
      </c>
      <c r="G47" s="406"/>
      <c r="H47" s="406"/>
      <c r="I47" s="406"/>
      <c r="K47" s="379"/>
      <c r="L47" s="1029"/>
      <c r="M47" s="370"/>
    </row>
    <row r="48" spans="2:13" ht="13.5" customHeight="1">
      <c r="B48" s="367"/>
      <c r="C48" s="368"/>
      <c r="D48" s="368">
        <v>33</v>
      </c>
      <c r="E48" s="368"/>
      <c r="F48" s="351" t="s">
        <v>366</v>
      </c>
      <c r="K48" s="377">
        <f t="shared" si="0"/>
        <v>33</v>
      </c>
      <c r="L48" s="1038"/>
      <c r="M48" s="370"/>
    </row>
    <row r="49" spans="2:13" ht="13.5" customHeight="1">
      <c r="B49" s="367"/>
      <c r="C49" s="368"/>
      <c r="D49" s="368"/>
      <c r="E49" s="368"/>
      <c r="F49" s="405" t="s">
        <v>371</v>
      </c>
      <c r="G49" s="406"/>
      <c r="H49" s="406"/>
      <c r="I49" s="406"/>
      <c r="K49" s="379"/>
      <c r="L49" s="1039"/>
      <c r="M49" s="370"/>
    </row>
    <row r="50" spans="2:13" ht="13.5" customHeight="1">
      <c r="B50" s="367"/>
      <c r="C50" s="368"/>
      <c r="D50" s="368">
        <v>34</v>
      </c>
      <c r="E50" s="368"/>
      <c r="F50" s="351" t="s">
        <v>369</v>
      </c>
      <c r="K50" s="377">
        <f t="shared" si="0"/>
        <v>34</v>
      </c>
      <c r="L50" s="1038"/>
      <c r="M50" s="370"/>
    </row>
    <row r="51" spans="2:13" ht="13.5" customHeight="1">
      <c r="B51" s="367"/>
      <c r="C51" s="368"/>
      <c r="D51" s="368"/>
      <c r="E51" s="368"/>
      <c r="F51" s="405" t="s">
        <v>371</v>
      </c>
      <c r="G51" s="406"/>
      <c r="H51" s="406"/>
      <c r="I51" s="406"/>
      <c r="K51" s="379"/>
      <c r="L51" s="1039"/>
      <c r="M51" s="370"/>
    </row>
    <row r="52" spans="2:13" ht="13.5" customHeight="1">
      <c r="B52" s="367"/>
      <c r="C52" s="372"/>
      <c r="D52" s="372">
        <v>35</v>
      </c>
      <c r="E52" s="372"/>
      <c r="F52" s="372" t="s">
        <v>370</v>
      </c>
      <c r="G52" s="373"/>
      <c r="H52" s="373"/>
      <c r="I52" s="373"/>
      <c r="J52" s="373"/>
      <c r="K52" s="379">
        <f t="shared" si="0"/>
        <v>35</v>
      </c>
      <c r="L52" s="407"/>
      <c r="M52" s="370"/>
    </row>
    <row r="53" spans="2:13" ht="40.5">
      <c r="B53" s="352"/>
      <c r="C53" s="768" t="s">
        <v>671</v>
      </c>
      <c r="D53" s="769"/>
      <c r="E53" s="765"/>
      <c r="F53" s="355"/>
      <c r="G53" s="355" t="s">
        <v>672</v>
      </c>
      <c r="H53" s="354"/>
      <c r="I53" s="354"/>
      <c r="J53" s="354"/>
      <c r="K53" s="354"/>
      <c r="L53" s="354"/>
      <c r="M53" s="356"/>
    </row>
    <row r="54" spans="2:13" ht="10.5" customHeight="1">
      <c r="B54" s="357"/>
      <c r="C54" s="358" t="s">
        <v>643</v>
      </c>
      <c r="D54" s="359"/>
      <c r="E54" s="1040" t="s">
        <v>644</v>
      </c>
      <c r="F54" s="1041"/>
      <c r="G54" s="1041"/>
      <c r="H54" s="1041"/>
      <c r="I54" s="1041"/>
      <c r="J54" s="360" t="s">
        <v>239</v>
      </c>
      <c r="K54" s="360"/>
      <c r="L54" s="1043"/>
      <c r="M54" s="361"/>
    </row>
    <row r="55" spans="2:13" ht="10.5" customHeight="1" thickBot="1">
      <c r="B55" s="357"/>
      <c r="C55" s="359"/>
      <c r="D55" s="359"/>
      <c r="E55" s="1042"/>
      <c r="F55" s="1042"/>
      <c r="G55" s="1042"/>
      <c r="H55" s="1042"/>
      <c r="I55" s="1042"/>
      <c r="J55" s="362" t="s">
        <v>240</v>
      </c>
      <c r="K55" s="362"/>
      <c r="L55" s="1044"/>
      <c r="M55" s="361"/>
    </row>
    <row r="56" spans="2:13" ht="13.5">
      <c r="B56" s="357"/>
      <c r="C56" s="363" t="s">
        <v>645</v>
      </c>
      <c r="D56" s="364"/>
      <c r="E56" s="364"/>
      <c r="F56" s="364"/>
      <c r="G56" s="364"/>
      <c r="H56" s="364"/>
      <c r="I56" s="363" t="s">
        <v>218</v>
      </c>
      <c r="J56" s="364"/>
      <c r="K56" s="365"/>
      <c r="L56" s="366" t="s">
        <v>505</v>
      </c>
      <c r="M56" s="361"/>
    </row>
    <row r="57" spans="2:13" ht="12.75">
      <c r="B57" s="357"/>
      <c r="C57" s="1009">
        <f>T('Form Green LTCP-EZ p1 '!D7)</f>
      </c>
      <c r="D57" s="1010"/>
      <c r="E57" s="1010"/>
      <c r="F57" s="1010"/>
      <c r="G57" s="1010"/>
      <c r="H57" s="1011"/>
      <c r="I57" s="1009">
        <f>T('Form Green LTCP-EZ p1 '!J7)</f>
      </c>
      <c r="J57" s="1036"/>
      <c r="K57" s="1037"/>
      <c r="L57" s="1030"/>
      <c r="M57" s="361"/>
    </row>
    <row r="58" spans="2:13" ht="13.5" thickBot="1">
      <c r="B58" s="357"/>
      <c r="C58" s="1033"/>
      <c r="D58" s="1034"/>
      <c r="E58" s="1034"/>
      <c r="F58" s="1034"/>
      <c r="G58" s="1034"/>
      <c r="H58" s="1035"/>
      <c r="I58" s="1033"/>
      <c r="J58" s="1034"/>
      <c r="K58" s="1035"/>
      <c r="L58" s="1031"/>
      <c r="M58" s="361"/>
    </row>
    <row r="59" spans="2:13" ht="13.5" customHeight="1">
      <c r="B59" s="367"/>
      <c r="C59" s="368" t="s">
        <v>344</v>
      </c>
      <c r="D59" s="368">
        <v>36</v>
      </c>
      <c r="E59" s="368"/>
      <c r="F59" s="376" t="s">
        <v>498</v>
      </c>
      <c r="K59" s="377">
        <f t="shared" si="0"/>
        <v>36</v>
      </c>
      <c r="L59" s="1026">
        <f>L29</f>
      </c>
      <c r="M59" s="370"/>
    </row>
    <row r="60" spans="2:13" ht="13.5" customHeight="1">
      <c r="B60" s="367"/>
      <c r="C60" s="368" t="s">
        <v>346</v>
      </c>
      <c r="D60" s="368"/>
      <c r="E60" s="368"/>
      <c r="F60" s="405" t="s">
        <v>371</v>
      </c>
      <c r="G60" s="406"/>
      <c r="H60" s="406"/>
      <c r="I60" s="406"/>
      <c r="K60" s="379"/>
      <c r="L60" s="1027"/>
      <c r="M60" s="370"/>
    </row>
    <row r="61" spans="2:13" ht="13.5" customHeight="1">
      <c r="B61" s="367"/>
      <c r="C61" s="368" t="s">
        <v>345</v>
      </c>
      <c r="D61" s="368">
        <v>37</v>
      </c>
      <c r="E61" s="368"/>
      <c r="F61" s="351" t="s">
        <v>372</v>
      </c>
      <c r="K61" s="377">
        <f t="shared" si="0"/>
        <v>37</v>
      </c>
      <c r="L61" s="1028"/>
      <c r="M61" s="370"/>
    </row>
    <row r="62" spans="2:15" ht="13.5" customHeight="1">
      <c r="B62" s="367"/>
      <c r="C62" s="368"/>
      <c r="D62" s="368"/>
      <c r="E62" s="368"/>
      <c r="F62" s="405" t="s">
        <v>371</v>
      </c>
      <c r="G62" s="406"/>
      <c r="H62" s="406"/>
      <c r="I62" s="406"/>
      <c r="K62" s="379"/>
      <c r="L62" s="1029"/>
      <c r="M62" s="370"/>
      <c r="O62" s="351" t="s">
        <v>298</v>
      </c>
    </row>
    <row r="63" spans="2:13" ht="13.5" customHeight="1">
      <c r="B63" s="367"/>
      <c r="C63" s="368"/>
      <c r="D63" s="368">
        <v>38</v>
      </c>
      <c r="E63" s="368"/>
      <c r="F63" s="351" t="s">
        <v>373</v>
      </c>
      <c r="K63" s="371">
        <f t="shared" si="0"/>
        <v>38</v>
      </c>
      <c r="L63" s="408">
        <f>IF(ISBLANK(L28),"",L28)</f>
      </c>
      <c r="M63" s="370"/>
    </row>
    <row r="64" spans="2:13" ht="13.5" customHeight="1">
      <c r="B64" s="367"/>
      <c r="C64" s="368"/>
      <c r="D64" s="368">
        <v>39</v>
      </c>
      <c r="E64" s="368"/>
      <c r="F64" s="351" t="s">
        <v>374</v>
      </c>
      <c r="K64" s="379">
        <f t="shared" si="0"/>
        <v>39</v>
      </c>
      <c r="L64" s="409">
        <f>IF(OR(ISBLANK(L61),ISBLANK(L63)),"",L61*L63)</f>
      </c>
      <c r="M64" s="370"/>
    </row>
    <row r="65" spans="2:13" ht="13.5" customHeight="1">
      <c r="B65" s="367"/>
      <c r="C65" s="372"/>
      <c r="D65" s="392">
        <v>40</v>
      </c>
      <c r="E65" s="392"/>
      <c r="F65" s="392" t="s">
        <v>499</v>
      </c>
      <c r="G65" s="373"/>
      <c r="H65" s="373"/>
      <c r="I65" s="373"/>
      <c r="J65" s="373"/>
      <c r="K65" s="379">
        <f>D65</f>
        <v>40</v>
      </c>
      <c r="L65" s="407"/>
      <c r="M65" s="370"/>
    </row>
    <row r="66" spans="2:13" ht="13.5" customHeight="1">
      <c r="B66" s="367"/>
      <c r="C66" s="375" t="s">
        <v>500</v>
      </c>
      <c r="D66" s="368">
        <v>41</v>
      </c>
      <c r="E66" s="368"/>
      <c r="F66" s="351" t="s">
        <v>685</v>
      </c>
      <c r="K66" s="371">
        <f t="shared" si="0"/>
        <v>41</v>
      </c>
      <c r="L66" s="390">
        <f>IF(ISBLANK(L43),"",L43)</f>
      </c>
      <c r="M66" s="370"/>
    </row>
    <row r="67" spans="2:13" ht="13.5" customHeight="1">
      <c r="B67" s="367"/>
      <c r="C67" s="375" t="s">
        <v>501</v>
      </c>
      <c r="D67" s="368">
        <v>42</v>
      </c>
      <c r="E67" s="368"/>
      <c r="F67" s="351" t="s">
        <v>375</v>
      </c>
      <c r="J67" s="400"/>
      <c r="K67" s="371">
        <f t="shared" si="0"/>
        <v>42</v>
      </c>
      <c r="L67" s="428"/>
      <c r="M67" s="370"/>
    </row>
    <row r="68" spans="2:13" ht="13.5" customHeight="1">
      <c r="B68" s="367"/>
      <c r="C68" s="375" t="s">
        <v>502</v>
      </c>
      <c r="D68" s="368">
        <v>43</v>
      </c>
      <c r="E68" s="368"/>
      <c r="F68" s="351" t="s">
        <v>376</v>
      </c>
      <c r="K68" s="371">
        <f t="shared" si="0"/>
        <v>43</v>
      </c>
      <c r="L68" s="404">
        <f>IF(OR(L66="",ISBLANK(L67),L66=0),"",L67/L66*100)</f>
      </c>
      <c r="M68" s="370"/>
    </row>
    <row r="69" spans="2:13" ht="13.5" customHeight="1">
      <c r="B69" s="367"/>
      <c r="C69" s="392"/>
      <c r="D69" s="372">
        <v>44</v>
      </c>
      <c r="E69" s="372"/>
      <c r="F69" s="372" t="s">
        <v>377</v>
      </c>
      <c r="G69" s="373"/>
      <c r="H69" s="373"/>
      <c r="I69" s="373"/>
      <c r="J69" s="373"/>
      <c r="K69" s="379">
        <f t="shared" si="0"/>
        <v>44</v>
      </c>
      <c r="L69" s="407"/>
      <c r="M69" s="370"/>
    </row>
    <row r="70" spans="2:13" ht="13.5" customHeight="1">
      <c r="B70" s="352"/>
      <c r="C70" s="375" t="s">
        <v>503</v>
      </c>
      <c r="D70" s="368">
        <f>1+D69</f>
        <v>45</v>
      </c>
      <c r="E70" s="368"/>
      <c r="F70" s="351" t="s">
        <v>379</v>
      </c>
      <c r="J70" s="400"/>
      <c r="K70" s="371">
        <f>D70</f>
        <v>45</v>
      </c>
      <c r="L70" s="428"/>
      <c r="M70" s="356"/>
    </row>
    <row r="71" spans="2:13" ht="13.5" customHeight="1">
      <c r="B71" s="357"/>
      <c r="C71" s="380" t="s">
        <v>504</v>
      </c>
      <c r="D71" s="410">
        <f>1+D70</f>
        <v>46</v>
      </c>
      <c r="E71" s="410"/>
      <c r="F71" s="381" t="s">
        <v>380</v>
      </c>
      <c r="G71" s="381"/>
      <c r="H71" s="381"/>
      <c r="I71" s="381"/>
      <c r="J71" s="370"/>
      <c r="K71" s="377">
        <f>D71</f>
        <v>46</v>
      </c>
      <c r="L71" s="404">
        <f>IF(OR(ISBLANK(L67),ISBLANK(L70),L70=0),"",L67/L70*100)</f>
      </c>
      <c r="M71" s="361"/>
    </row>
    <row r="72" spans="2:13" ht="13.5" customHeight="1" thickBot="1">
      <c r="B72" s="357"/>
      <c r="C72" s="383" t="s">
        <v>378</v>
      </c>
      <c r="D72" s="411">
        <f>1+D71</f>
        <v>47</v>
      </c>
      <c r="E72" s="411"/>
      <c r="F72" s="411" t="s">
        <v>421</v>
      </c>
      <c r="G72" s="384"/>
      <c r="H72" s="384"/>
      <c r="I72" s="384"/>
      <c r="J72" s="384"/>
      <c r="K72" s="386">
        <f>D72</f>
        <v>47</v>
      </c>
      <c r="L72" s="399"/>
      <c r="M72" s="361"/>
    </row>
    <row r="73" spans="2:13" ht="13.5">
      <c r="B73" s="357"/>
      <c r="C73" s="368" t="s">
        <v>200</v>
      </c>
      <c r="D73" s="368">
        <v>48</v>
      </c>
      <c r="E73" s="368"/>
      <c r="F73" s="351" t="s">
        <v>26</v>
      </c>
      <c r="H73" s="368"/>
      <c r="I73" s="412" t="s">
        <v>389</v>
      </c>
      <c r="J73" s="412" t="s">
        <v>390</v>
      </c>
      <c r="K73" s="413"/>
      <c r="L73" s="414"/>
      <c r="M73" s="361"/>
    </row>
    <row r="74" spans="2:13" ht="12.75">
      <c r="B74" s="357"/>
      <c r="C74" s="368"/>
      <c r="D74" s="368"/>
      <c r="E74" s="368" t="s">
        <v>103</v>
      </c>
      <c r="F74" s="351" t="s">
        <v>382</v>
      </c>
      <c r="H74" s="371" t="s">
        <v>396</v>
      </c>
      <c r="I74" s="415">
        <f>L39</f>
        <v>0</v>
      </c>
      <c r="J74" s="416"/>
      <c r="K74" s="367"/>
      <c r="L74" s="370"/>
      <c r="M74" s="361"/>
    </row>
    <row r="75" spans="2:13" ht="12.75">
      <c r="B75" s="357"/>
      <c r="C75" s="368"/>
      <c r="D75" s="368"/>
      <c r="E75" s="368" t="s">
        <v>104</v>
      </c>
      <c r="F75" s="351" t="s">
        <v>383</v>
      </c>
      <c r="H75" s="371" t="s">
        <v>397</v>
      </c>
      <c r="I75" s="415">
        <f>L45</f>
        <v>0</v>
      </c>
      <c r="J75" s="416"/>
      <c r="K75" s="367"/>
      <c r="L75" s="370"/>
      <c r="M75" s="361"/>
    </row>
    <row r="76" spans="2:13" ht="12.75">
      <c r="B76" s="367"/>
      <c r="C76" s="368"/>
      <c r="D76" s="368"/>
      <c r="E76" s="368" t="s">
        <v>105</v>
      </c>
      <c r="F76" s="351" t="s">
        <v>386</v>
      </c>
      <c r="H76" s="371" t="s">
        <v>398</v>
      </c>
      <c r="I76" s="415">
        <f>L52</f>
        <v>0</v>
      </c>
      <c r="J76" s="416"/>
      <c r="K76" s="367"/>
      <c r="L76" s="370"/>
      <c r="M76" s="370"/>
    </row>
    <row r="77" spans="2:13" ht="12.75">
      <c r="B77" s="367"/>
      <c r="C77" s="368"/>
      <c r="D77" s="368"/>
      <c r="E77" s="368" t="s">
        <v>106</v>
      </c>
      <c r="F77" s="351" t="s">
        <v>385</v>
      </c>
      <c r="H77" s="371" t="s">
        <v>399</v>
      </c>
      <c r="I77" s="415">
        <f>L65</f>
        <v>0</v>
      </c>
      <c r="J77" s="416"/>
      <c r="K77" s="367"/>
      <c r="L77" s="370"/>
      <c r="M77" s="370"/>
    </row>
    <row r="78" spans="2:13" ht="12.75">
      <c r="B78" s="367"/>
      <c r="C78" s="368"/>
      <c r="D78" s="368"/>
      <c r="E78" s="368" t="s">
        <v>107</v>
      </c>
      <c r="F78" s="351" t="s">
        <v>387</v>
      </c>
      <c r="H78" s="371" t="s">
        <v>400</v>
      </c>
      <c r="I78" s="415">
        <f>L69</f>
        <v>0</v>
      </c>
      <c r="J78" s="416"/>
      <c r="K78" s="367"/>
      <c r="L78" s="370"/>
      <c r="M78" s="370"/>
    </row>
    <row r="79" spans="2:13" ht="12.75">
      <c r="B79" s="367"/>
      <c r="C79" s="368"/>
      <c r="D79" s="368"/>
      <c r="E79" s="368" t="s">
        <v>381</v>
      </c>
      <c r="F79" s="351" t="s">
        <v>388</v>
      </c>
      <c r="H79" s="371" t="s">
        <v>401</v>
      </c>
      <c r="I79" s="415">
        <f>L72</f>
        <v>0</v>
      </c>
      <c r="J79" s="416"/>
      <c r="K79" s="367"/>
      <c r="L79" s="370"/>
      <c r="M79" s="370"/>
    </row>
    <row r="80" spans="2:13" ht="12.75">
      <c r="B80" s="367"/>
      <c r="C80" s="368"/>
      <c r="D80" s="368"/>
      <c r="E80" s="368" t="s">
        <v>384</v>
      </c>
      <c r="F80" s="417" t="s">
        <v>394</v>
      </c>
      <c r="H80" s="371" t="s">
        <v>402</v>
      </c>
      <c r="I80" s="418"/>
      <c r="J80" s="419">
        <f>SUM(J74:J79)</f>
        <v>0</v>
      </c>
      <c r="K80" s="420"/>
      <c r="L80" s="421"/>
      <c r="M80" s="370"/>
    </row>
    <row r="81" spans="2:13" ht="12.75">
      <c r="B81" s="367"/>
      <c r="C81" s="368"/>
      <c r="D81" s="368">
        <v>49</v>
      </c>
      <c r="E81" s="368"/>
      <c r="F81" s="351" t="s">
        <v>686</v>
      </c>
      <c r="K81" s="371">
        <f>D81</f>
        <v>49</v>
      </c>
      <c r="L81" s="422"/>
      <c r="M81" s="370"/>
    </row>
    <row r="82" spans="2:13" ht="12.75">
      <c r="B82" s="367"/>
      <c r="D82" s="368">
        <f>1+D81</f>
        <v>50</v>
      </c>
      <c r="E82" s="368"/>
      <c r="F82" s="368" t="s">
        <v>391</v>
      </c>
      <c r="K82" s="371">
        <f>D82</f>
        <v>50</v>
      </c>
      <c r="L82" s="403"/>
      <c r="M82" s="370"/>
    </row>
    <row r="83" spans="2:13" ht="12.75">
      <c r="B83" s="367"/>
      <c r="C83" s="368"/>
      <c r="D83" s="368">
        <f>1+D82</f>
        <v>51</v>
      </c>
      <c r="E83" s="368"/>
      <c r="F83" s="351" t="s">
        <v>393</v>
      </c>
      <c r="K83" s="371">
        <f>D83</f>
        <v>51</v>
      </c>
      <c r="L83" s="423"/>
      <c r="M83" s="370"/>
    </row>
    <row r="84" spans="2:13" ht="13.5" thickBot="1">
      <c r="B84" s="367"/>
      <c r="C84" s="384"/>
      <c r="D84" s="411">
        <v>52</v>
      </c>
      <c r="E84" s="384"/>
      <c r="F84" s="411" t="s">
        <v>392</v>
      </c>
      <c r="G84" s="384"/>
      <c r="H84" s="384"/>
      <c r="I84" s="384"/>
      <c r="J84" s="384"/>
      <c r="K84" s="386">
        <f>D84</f>
        <v>52</v>
      </c>
      <c r="L84" s="424"/>
      <c r="M84" s="370"/>
    </row>
    <row r="85" spans="2:13" ht="12.75">
      <c r="B85" s="420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6"/>
    </row>
  </sheetData>
  <sheetProtection selectLockedCells="1"/>
  <mergeCells count="16">
    <mergeCell ref="E4:I5"/>
    <mergeCell ref="L4:L5"/>
    <mergeCell ref="E54:I55"/>
    <mergeCell ref="L54:L55"/>
    <mergeCell ref="C7:H8"/>
    <mergeCell ref="I7:K8"/>
    <mergeCell ref="L59:L60"/>
    <mergeCell ref="L61:L62"/>
    <mergeCell ref="L7:L8"/>
    <mergeCell ref="L17:L18"/>
    <mergeCell ref="C57:H58"/>
    <mergeCell ref="I57:K58"/>
    <mergeCell ref="L57:L58"/>
    <mergeCell ref="L46:L47"/>
    <mergeCell ref="L48:L49"/>
    <mergeCell ref="L50:L51"/>
  </mergeCells>
  <printOptions/>
  <pageMargins left="0.5" right="0.5" top="0.5" bottom="0.5" header="0.5" footer="0.5"/>
  <pageSetup horizontalDpi="600" verticalDpi="600" orientation="portrait" scale="95" r:id="rId3"/>
  <rowBreaks count="1" manualBreakCount="1">
    <brk id="52" min="2" max="11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B2:V58"/>
  <sheetViews>
    <sheetView showGridLines="0" showRowColHeaders="0" zoomScale="92" zoomScaleNormal="92" zoomScalePageLayoutView="0" workbookViewId="0" topLeftCell="A1">
      <selection activeCell="H59" sqref="H59"/>
    </sheetView>
  </sheetViews>
  <sheetFormatPr defaultColWidth="9.33203125" defaultRowHeight="12.75" customHeight="1"/>
  <cols>
    <col min="1" max="2" width="2.83203125" style="107" customWidth="1"/>
    <col min="3" max="3" width="15.83203125" style="121" customWidth="1"/>
    <col min="4" max="4" width="3.66015625" style="80" customWidth="1"/>
    <col min="5" max="5" width="5.83203125" style="107" customWidth="1"/>
    <col min="6" max="6" width="26" style="107" customWidth="1"/>
    <col min="7" max="7" width="3.66015625" style="107" customWidth="1"/>
    <col min="8" max="10" width="15.33203125" style="107" customWidth="1"/>
    <col min="11" max="11" width="3.66015625" style="80" customWidth="1"/>
    <col min="12" max="12" width="12.5" style="107" customWidth="1"/>
    <col min="13" max="13" width="2.83203125" style="107" customWidth="1"/>
    <col min="14" max="16384" width="9.33203125" style="107" customWidth="1"/>
  </cols>
  <sheetData>
    <row r="2" spans="2:13" ht="12.75" customHeight="1">
      <c r="B2" s="256"/>
      <c r="C2" s="257"/>
      <c r="D2" s="258"/>
      <c r="E2" s="136"/>
      <c r="F2" s="136"/>
      <c r="G2" s="136"/>
      <c r="H2" s="136"/>
      <c r="I2" s="136"/>
      <c r="J2" s="136"/>
      <c r="K2" s="258"/>
      <c r="L2" s="136"/>
      <c r="M2" s="179"/>
    </row>
    <row r="3" spans="2:13" ht="12.75" customHeight="1">
      <c r="B3" s="250"/>
      <c r="C3" s="1045" t="s">
        <v>209</v>
      </c>
      <c r="D3" s="259" t="s">
        <v>210</v>
      </c>
      <c r="E3" s="131"/>
      <c r="F3" s="131"/>
      <c r="G3" s="131"/>
      <c r="H3" s="131"/>
      <c r="I3" s="131"/>
      <c r="J3" s="131"/>
      <c r="K3" s="81"/>
      <c r="L3" s="131"/>
      <c r="M3" s="181"/>
    </row>
    <row r="4" spans="2:13" ht="12.75" customHeight="1" thickBot="1">
      <c r="B4" s="250"/>
      <c r="C4" s="1046"/>
      <c r="D4" s="260" t="s">
        <v>211</v>
      </c>
      <c r="E4" s="131"/>
      <c r="F4" s="131"/>
      <c r="G4" s="131"/>
      <c r="H4" s="131"/>
      <c r="I4" s="131"/>
      <c r="J4" s="131"/>
      <c r="K4" s="81"/>
      <c r="L4" s="131"/>
      <c r="M4" s="181"/>
    </row>
    <row r="5" spans="2:13" ht="12.75" customHeight="1">
      <c r="B5" s="250"/>
      <c r="C5" s="108"/>
      <c r="D5" s="109" t="s">
        <v>203</v>
      </c>
      <c r="E5" s="110"/>
      <c r="F5" s="110"/>
      <c r="G5" s="110"/>
      <c r="H5" s="110"/>
      <c r="I5" s="110"/>
      <c r="J5" s="109" t="s">
        <v>205</v>
      </c>
      <c r="K5" s="95"/>
      <c r="L5" s="111"/>
      <c r="M5" s="181"/>
    </row>
    <row r="6" spans="2:13" ht="12.75" customHeight="1">
      <c r="B6" s="250"/>
      <c r="C6" s="112"/>
      <c r="D6" s="113"/>
      <c r="E6" s="114"/>
      <c r="F6" s="114"/>
      <c r="G6" s="114"/>
      <c r="H6" s="114"/>
      <c r="I6" s="114"/>
      <c r="J6" s="113"/>
      <c r="K6" s="79"/>
      <c r="L6" s="115"/>
      <c r="M6" s="181"/>
    </row>
    <row r="7" spans="2:13" ht="12.75" customHeight="1">
      <c r="B7" s="250"/>
      <c r="C7" s="112"/>
      <c r="D7" s="86"/>
      <c r="E7" s="104"/>
      <c r="F7" s="104"/>
      <c r="G7" s="104"/>
      <c r="H7" s="104"/>
      <c r="I7" s="104"/>
      <c r="J7" s="116"/>
      <c r="K7" s="87"/>
      <c r="L7" s="117"/>
      <c r="M7" s="181"/>
    </row>
    <row r="8" spans="2:13" ht="12.75" customHeight="1">
      <c r="B8" s="250"/>
      <c r="C8" s="112"/>
      <c r="D8" s="118" t="s">
        <v>204</v>
      </c>
      <c r="E8" s="119"/>
      <c r="F8" s="119"/>
      <c r="G8" s="119"/>
      <c r="H8" s="119"/>
      <c r="I8" s="119"/>
      <c r="J8" s="119"/>
      <c r="K8" s="85"/>
      <c r="L8" s="120"/>
      <c r="M8" s="181"/>
    </row>
    <row r="9" spans="2:13" ht="12.75" customHeight="1">
      <c r="B9" s="250"/>
      <c r="C9" s="112"/>
      <c r="D9" s="113"/>
      <c r="E9" s="114"/>
      <c r="F9" s="114"/>
      <c r="G9" s="114"/>
      <c r="H9" s="114"/>
      <c r="I9" s="114"/>
      <c r="J9" s="114"/>
      <c r="K9" s="79"/>
      <c r="L9" s="115"/>
      <c r="M9" s="181"/>
    </row>
    <row r="10" spans="2:13" ht="12.75" customHeight="1">
      <c r="B10" s="250"/>
      <c r="C10" s="112"/>
      <c r="D10" s="86"/>
      <c r="E10" s="104"/>
      <c r="F10" s="104"/>
      <c r="G10" s="104"/>
      <c r="H10" s="104"/>
      <c r="I10" s="104"/>
      <c r="J10" s="104"/>
      <c r="K10" s="87"/>
      <c r="L10" s="117"/>
      <c r="M10" s="181"/>
    </row>
    <row r="11" spans="2:13" ht="12.75" customHeight="1">
      <c r="B11" s="250"/>
      <c r="C11" s="112"/>
      <c r="D11" s="118" t="s">
        <v>213</v>
      </c>
      <c r="E11" s="122"/>
      <c r="F11" s="122"/>
      <c r="G11" s="122"/>
      <c r="H11" s="122"/>
      <c r="I11" s="122"/>
      <c r="J11" s="122"/>
      <c r="K11" s="85"/>
      <c r="L11" s="120"/>
      <c r="M11" s="181"/>
    </row>
    <row r="12" spans="2:13" ht="12.75" customHeight="1">
      <c r="B12" s="250"/>
      <c r="C12" s="112"/>
      <c r="D12" s="113"/>
      <c r="E12" s="123"/>
      <c r="F12" s="123"/>
      <c r="G12" s="123"/>
      <c r="H12" s="123"/>
      <c r="I12" s="123"/>
      <c r="J12" s="123"/>
      <c r="K12" s="79"/>
      <c r="L12" s="115"/>
      <c r="M12" s="181"/>
    </row>
    <row r="13" spans="2:13" ht="12.75" customHeight="1">
      <c r="B13" s="250"/>
      <c r="C13" s="112"/>
      <c r="D13" s="116"/>
      <c r="E13" s="124"/>
      <c r="F13" s="124"/>
      <c r="G13" s="124"/>
      <c r="H13" s="124"/>
      <c r="I13" s="124"/>
      <c r="J13" s="124"/>
      <c r="K13" s="87"/>
      <c r="L13" s="117"/>
      <c r="M13" s="181"/>
    </row>
    <row r="14" spans="2:13" ht="12.75" customHeight="1">
      <c r="B14" s="250"/>
      <c r="C14" s="112"/>
      <c r="D14" s="118" t="s">
        <v>202</v>
      </c>
      <c r="E14" s="119"/>
      <c r="F14" s="119"/>
      <c r="G14" s="119"/>
      <c r="H14" s="119"/>
      <c r="I14" s="119"/>
      <c r="J14" s="119"/>
      <c r="K14" s="85"/>
      <c r="L14" s="120"/>
      <c r="M14" s="181"/>
    </row>
    <row r="15" spans="2:13" ht="12.75" customHeight="1">
      <c r="B15" s="250"/>
      <c r="C15" s="112"/>
      <c r="D15" s="113"/>
      <c r="E15" s="114"/>
      <c r="F15" s="114"/>
      <c r="G15" s="114"/>
      <c r="H15" s="114"/>
      <c r="I15" s="114"/>
      <c r="J15" s="114"/>
      <c r="K15" s="79"/>
      <c r="L15" s="115"/>
      <c r="M15" s="181"/>
    </row>
    <row r="16" spans="2:13" ht="12.75" customHeight="1">
      <c r="B16" s="250"/>
      <c r="C16" s="112"/>
      <c r="D16" s="116"/>
      <c r="E16" s="104"/>
      <c r="F16" s="104"/>
      <c r="G16" s="104"/>
      <c r="H16" s="104"/>
      <c r="I16" s="104"/>
      <c r="J16" s="104"/>
      <c r="K16" s="87"/>
      <c r="L16" s="117"/>
      <c r="M16" s="181"/>
    </row>
    <row r="17" spans="2:13" ht="12.75" customHeight="1">
      <c r="B17" s="250"/>
      <c r="C17" s="112"/>
      <c r="D17" s="118" t="s">
        <v>214</v>
      </c>
      <c r="E17" s="119"/>
      <c r="F17" s="119"/>
      <c r="G17" s="118" t="s">
        <v>234</v>
      </c>
      <c r="H17" s="119"/>
      <c r="I17" s="119"/>
      <c r="J17" s="118" t="s">
        <v>215</v>
      </c>
      <c r="K17" s="125"/>
      <c r="L17" s="120"/>
      <c r="M17" s="181"/>
    </row>
    <row r="18" spans="2:13" ht="12.75" customHeight="1">
      <c r="B18" s="250"/>
      <c r="C18" s="112"/>
      <c r="D18" s="126"/>
      <c r="E18" s="131"/>
      <c r="F18" s="131"/>
      <c r="G18" s="126"/>
      <c r="H18" s="131"/>
      <c r="I18" s="131"/>
      <c r="J18" s="126"/>
      <c r="K18" s="128"/>
      <c r="L18" s="127"/>
      <c r="M18" s="181"/>
    </row>
    <row r="19" spans="2:13" ht="12.75" customHeight="1" thickBot="1">
      <c r="B19" s="250"/>
      <c r="C19" s="112"/>
      <c r="D19" s="90"/>
      <c r="E19" s="131"/>
      <c r="F19" s="106"/>
      <c r="G19" s="188"/>
      <c r="H19" s="131"/>
      <c r="I19" s="131"/>
      <c r="J19" s="90"/>
      <c r="K19" s="97"/>
      <c r="L19" s="127"/>
      <c r="M19" s="181"/>
    </row>
    <row r="20" spans="2:13" ht="12.75" customHeight="1">
      <c r="B20" s="250"/>
      <c r="C20" s="108" t="s">
        <v>206</v>
      </c>
      <c r="D20" s="146">
        <v>1</v>
      </c>
      <c r="E20" s="129" t="s">
        <v>207</v>
      </c>
      <c r="F20" s="129"/>
      <c r="G20" s="129"/>
      <c r="H20" s="129"/>
      <c r="I20" s="129"/>
      <c r="J20" s="129"/>
      <c r="K20" s="91"/>
      <c r="L20" s="130"/>
      <c r="M20" s="181"/>
    </row>
    <row r="21" spans="2:13" ht="12.75" customHeight="1">
      <c r="B21" s="250"/>
      <c r="C21" s="131"/>
      <c r="D21" s="147">
        <v>2</v>
      </c>
      <c r="E21" s="132" t="s">
        <v>208</v>
      </c>
      <c r="F21" s="132"/>
      <c r="G21" s="132"/>
      <c r="H21" s="132"/>
      <c r="I21" s="132"/>
      <c r="J21" s="132"/>
      <c r="K21" s="81"/>
      <c r="L21" s="131"/>
      <c r="M21" s="181"/>
    </row>
    <row r="22" spans="2:13" ht="12.75" customHeight="1" thickBot="1">
      <c r="B22" s="250"/>
      <c r="C22" s="131" t="s">
        <v>216</v>
      </c>
      <c r="D22" s="147">
        <v>3</v>
      </c>
      <c r="E22" s="132" t="s">
        <v>238</v>
      </c>
      <c r="F22" s="132"/>
      <c r="G22" s="132"/>
      <c r="H22" s="132"/>
      <c r="I22" s="132"/>
      <c r="J22" s="132"/>
      <c r="K22" s="81"/>
      <c r="L22" s="131"/>
      <c r="M22" s="181"/>
    </row>
    <row r="23" spans="2:13" ht="12.75" customHeight="1">
      <c r="B23" s="250"/>
      <c r="C23" s="108" t="s">
        <v>212</v>
      </c>
      <c r="D23" s="146">
        <v>4</v>
      </c>
      <c r="E23" s="130" t="s">
        <v>116</v>
      </c>
      <c r="F23" s="130"/>
      <c r="G23" s="130"/>
      <c r="H23" s="130"/>
      <c r="I23" s="130"/>
      <c r="J23" s="130"/>
      <c r="K23" s="150">
        <v>4</v>
      </c>
      <c r="L23" s="140"/>
      <c r="M23" s="181"/>
    </row>
    <row r="24" spans="2:13" ht="12.75" customHeight="1" thickBot="1">
      <c r="B24" s="250"/>
      <c r="C24" s="112" t="s">
        <v>206</v>
      </c>
      <c r="D24" s="147">
        <v>5</v>
      </c>
      <c r="E24" s="131" t="s">
        <v>117</v>
      </c>
      <c r="F24" s="131"/>
      <c r="G24" s="131"/>
      <c r="H24" s="131"/>
      <c r="I24" s="131"/>
      <c r="J24" s="131"/>
      <c r="K24" s="151">
        <v>5</v>
      </c>
      <c r="L24" s="141"/>
      <c r="M24" s="181"/>
    </row>
    <row r="25" spans="2:13" ht="12.75" customHeight="1">
      <c r="B25" s="250"/>
      <c r="C25" s="108" t="s">
        <v>221</v>
      </c>
      <c r="D25" s="146">
        <v>6</v>
      </c>
      <c r="E25" s="130" t="s">
        <v>118</v>
      </c>
      <c r="F25" s="130"/>
      <c r="G25" s="130"/>
      <c r="H25" s="130"/>
      <c r="I25" s="130"/>
      <c r="J25" s="130"/>
      <c r="K25" s="150">
        <v>6</v>
      </c>
      <c r="L25" s="140"/>
      <c r="M25" s="181"/>
    </row>
    <row r="26" spans="2:13" ht="12.75" customHeight="1">
      <c r="B26" s="250"/>
      <c r="C26" s="112"/>
      <c r="D26" s="147">
        <v>7</v>
      </c>
      <c r="E26" s="131" t="s">
        <v>119</v>
      </c>
      <c r="F26" s="131"/>
      <c r="G26" s="131"/>
      <c r="H26" s="131"/>
      <c r="I26" s="131"/>
      <c r="J26" s="131"/>
      <c r="K26" s="152">
        <v>7</v>
      </c>
      <c r="L26" s="142"/>
      <c r="M26" s="181"/>
    </row>
    <row r="27" spans="2:13" ht="12.75" customHeight="1" thickBot="1">
      <c r="B27" s="250"/>
      <c r="C27" s="112"/>
      <c r="D27" s="147">
        <v>8</v>
      </c>
      <c r="E27" s="131" t="s">
        <v>120</v>
      </c>
      <c r="F27" s="131"/>
      <c r="G27" s="131"/>
      <c r="H27" s="131"/>
      <c r="I27" s="131"/>
      <c r="J27" s="131"/>
      <c r="K27" s="153">
        <v>8</v>
      </c>
      <c r="L27" s="143"/>
      <c r="M27" s="181"/>
    </row>
    <row r="28" spans="2:13" s="138" customFormat="1" ht="12.75" customHeight="1">
      <c r="B28" s="223"/>
      <c r="C28" s="159" t="s">
        <v>280</v>
      </c>
      <c r="D28" s="160">
        <v>9</v>
      </c>
      <c r="E28" s="129" t="s">
        <v>283</v>
      </c>
      <c r="F28" s="161"/>
      <c r="G28" s="161"/>
      <c r="H28" s="161"/>
      <c r="I28" s="161"/>
      <c r="J28" s="161"/>
      <c r="K28" s="162"/>
      <c r="L28" s="163"/>
      <c r="M28" s="227"/>
    </row>
    <row r="29" spans="2:13" s="138" customFormat="1" ht="12.75" customHeight="1" thickBot="1">
      <c r="B29" s="223"/>
      <c r="C29" s="154" t="s">
        <v>281</v>
      </c>
      <c r="D29" s="155"/>
      <c r="E29" s="132"/>
      <c r="F29" s="135"/>
      <c r="G29" s="135"/>
      <c r="H29" s="135"/>
      <c r="I29" s="135"/>
      <c r="J29" s="135"/>
      <c r="K29" s="156"/>
      <c r="L29" s="157"/>
      <c r="M29" s="227"/>
    </row>
    <row r="30" spans="2:13" ht="12.75" customHeight="1">
      <c r="B30" s="250"/>
      <c r="C30" s="108" t="s">
        <v>121</v>
      </c>
      <c r="D30" s="146">
        <v>10</v>
      </c>
      <c r="E30" s="133" t="s">
        <v>282</v>
      </c>
      <c r="F30" s="133"/>
      <c r="G30" s="133"/>
      <c r="H30" s="133"/>
      <c r="I30" s="133"/>
      <c r="J30" s="133"/>
      <c r="K30" s="91"/>
      <c r="L30" s="130"/>
      <c r="M30" s="181"/>
    </row>
    <row r="31" spans="2:13" ht="12.75" customHeight="1">
      <c r="B31" s="250"/>
      <c r="C31" s="112"/>
      <c r="D31" s="147"/>
      <c r="E31" s="132" t="s">
        <v>225</v>
      </c>
      <c r="F31" s="132"/>
      <c r="G31" s="132"/>
      <c r="H31" s="132"/>
      <c r="I31" s="132"/>
      <c r="J31" s="134"/>
      <c r="K31" s="81"/>
      <c r="L31" s="131"/>
      <c r="M31" s="181"/>
    </row>
    <row r="32" spans="2:13" ht="12.75" customHeight="1">
      <c r="B32" s="250"/>
      <c r="C32" s="112"/>
      <c r="D32" s="147"/>
      <c r="E32" s="132" t="s">
        <v>223</v>
      </c>
      <c r="F32" s="132"/>
      <c r="G32" s="132"/>
      <c r="H32" s="132"/>
      <c r="I32" s="132"/>
      <c r="J32" s="134"/>
      <c r="K32" s="81"/>
      <c r="L32" s="131"/>
      <c r="M32" s="181"/>
    </row>
    <row r="33" spans="2:13" ht="12.75" customHeight="1" thickBot="1">
      <c r="B33" s="250"/>
      <c r="C33" s="112"/>
      <c r="D33" s="147"/>
      <c r="E33" s="132"/>
      <c r="F33" s="144"/>
      <c r="G33" s="144"/>
      <c r="H33" s="144"/>
      <c r="I33" s="144"/>
      <c r="J33" s="145"/>
      <c r="K33" s="83"/>
      <c r="L33" s="131"/>
      <c r="M33" s="181"/>
    </row>
    <row r="34" spans="2:13" ht="12.75" customHeight="1">
      <c r="B34" s="250"/>
      <c r="C34" s="108" t="s">
        <v>277</v>
      </c>
      <c r="D34" s="146">
        <v>11</v>
      </c>
      <c r="E34" s="161" t="s">
        <v>222</v>
      </c>
      <c r="F34" s="161"/>
      <c r="G34" s="161"/>
      <c r="H34" s="161"/>
      <c r="I34" s="161"/>
      <c r="J34" s="130"/>
      <c r="K34" s="91"/>
      <c r="L34" s="130"/>
      <c r="M34" s="181"/>
    </row>
    <row r="35" spans="2:13" ht="12.75" customHeight="1">
      <c r="B35" s="250"/>
      <c r="C35" s="112" t="s">
        <v>278</v>
      </c>
      <c r="D35" s="147"/>
      <c r="E35" s="132" t="s">
        <v>288</v>
      </c>
      <c r="F35" s="132"/>
      <c r="G35" s="132"/>
      <c r="H35" s="132"/>
      <c r="I35" s="132"/>
      <c r="J35" s="134"/>
      <c r="K35" s="81"/>
      <c r="L35" s="131"/>
      <c r="M35" s="181"/>
    </row>
    <row r="36" spans="2:13" ht="12.75" customHeight="1">
      <c r="B36" s="250"/>
      <c r="C36" s="112"/>
      <c r="D36" s="147"/>
      <c r="E36" s="132" t="s">
        <v>224</v>
      </c>
      <c r="F36" s="132"/>
      <c r="G36" s="132"/>
      <c r="H36" s="132"/>
      <c r="I36" s="132"/>
      <c r="J36" s="134"/>
      <c r="K36" s="81"/>
      <c r="L36" s="131"/>
      <c r="M36" s="181"/>
    </row>
    <row r="37" spans="2:13" ht="12.75" customHeight="1">
      <c r="B37" s="250"/>
      <c r="C37" s="112"/>
      <c r="D37" s="147"/>
      <c r="E37" s="132"/>
      <c r="F37" s="144"/>
      <c r="G37" s="144"/>
      <c r="H37" s="144"/>
      <c r="I37" s="144"/>
      <c r="J37" s="145"/>
      <c r="K37" s="83"/>
      <c r="L37" s="131"/>
      <c r="M37" s="181"/>
    </row>
    <row r="38" spans="2:13" ht="12.75" customHeight="1" thickBot="1">
      <c r="B38" s="250"/>
      <c r="C38" s="112"/>
      <c r="D38" s="147"/>
      <c r="E38" s="132" t="s">
        <v>226</v>
      </c>
      <c r="F38" s="132"/>
      <c r="G38" s="132"/>
      <c r="H38" s="132"/>
      <c r="I38" s="132"/>
      <c r="J38" s="134"/>
      <c r="K38" s="81"/>
      <c r="L38" s="131"/>
      <c r="M38" s="181"/>
    </row>
    <row r="39" spans="2:13" s="138" customFormat="1" ht="12.75" customHeight="1">
      <c r="B39" s="223"/>
      <c r="C39" s="159" t="s">
        <v>206</v>
      </c>
      <c r="D39" s="160">
        <v>12</v>
      </c>
      <c r="E39" s="129" t="s">
        <v>279</v>
      </c>
      <c r="F39" s="161"/>
      <c r="G39" s="161"/>
      <c r="H39" s="161"/>
      <c r="I39" s="161"/>
      <c r="J39" s="161"/>
      <c r="K39" s="162"/>
      <c r="L39" s="163"/>
      <c r="M39" s="227"/>
    </row>
    <row r="40" spans="2:13" s="138" customFormat="1" ht="12.75" customHeight="1">
      <c r="B40" s="223"/>
      <c r="C40" s="154" t="s">
        <v>227</v>
      </c>
      <c r="D40" s="155"/>
      <c r="E40" s="132"/>
      <c r="F40" s="135"/>
      <c r="G40" s="135"/>
      <c r="H40" s="135"/>
      <c r="I40" s="135"/>
      <c r="J40" s="135"/>
      <c r="K40" s="156"/>
      <c r="L40" s="157"/>
      <c r="M40" s="227"/>
    </row>
    <row r="41" spans="2:13" s="138" customFormat="1" ht="12.75" customHeight="1">
      <c r="B41" s="223"/>
      <c r="C41" s="154"/>
      <c r="D41" s="155"/>
      <c r="E41" s="135"/>
      <c r="F41" s="135"/>
      <c r="G41" s="135"/>
      <c r="H41" s="234" t="s">
        <v>93</v>
      </c>
      <c r="I41" s="234" t="s">
        <v>94</v>
      </c>
      <c r="J41" s="234" t="s">
        <v>95</v>
      </c>
      <c r="K41" s="261" t="s">
        <v>96</v>
      </c>
      <c r="L41" s="158"/>
      <c r="M41" s="227"/>
    </row>
    <row r="42" spans="2:13" ht="12.75" customHeight="1">
      <c r="B42" s="250"/>
      <c r="C42" s="136" t="s">
        <v>228</v>
      </c>
      <c r="D42" s="148">
        <v>13</v>
      </c>
      <c r="E42" s="136" t="s">
        <v>122</v>
      </c>
      <c r="F42" s="136"/>
      <c r="G42" s="152">
        <f>D42</f>
        <v>13</v>
      </c>
      <c r="H42" s="170"/>
      <c r="I42" s="170"/>
      <c r="J42" s="142"/>
      <c r="K42" s="176"/>
      <c r="L42" s="177"/>
      <c r="M42" s="181"/>
    </row>
    <row r="43" spans="2:13" ht="12.75" customHeight="1">
      <c r="B43" s="250"/>
      <c r="C43" s="112"/>
      <c r="D43" s="147">
        <v>14</v>
      </c>
      <c r="E43" s="131" t="s">
        <v>235</v>
      </c>
      <c r="F43" s="131"/>
      <c r="G43" s="164">
        <f aca="true" t="shared" si="0" ref="G43:G53">D43</f>
        <v>14</v>
      </c>
      <c r="H43" s="165"/>
      <c r="I43" s="165"/>
      <c r="J43" s="166"/>
      <c r="K43" s="178"/>
      <c r="L43" s="179"/>
      <c r="M43" s="181"/>
    </row>
    <row r="44" spans="2:13" ht="12.75" customHeight="1">
      <c r="B44" s="250"/>
      <c r="C44" s="112"/>
      <c r="D44" s="147"/>
      <c r="E44" s="131"/>
      <c r="F44" s="131"/>
      <c r="G44" s="167"/>
      <c r="H44" s="168"/>
      <c r="I44" s="168"/>
      <c r="J44" s="169"/>
      <c r="K44" s="180"/>
      <c r="L44" s="181"/>
      <c r="M44" s="181"/>
    </row>
    <row r="45" spans="2:13" ht="12.75" customHeight="1">
      <c r="B45" s="250"/>
      <c r="C45" s="112"/>
      <c r="D45" s="147"/>
      <c r="E45" s="131"/>
      <c r="F45" s="131"/>
      <c r="G45" s="173"/>
      <c r="H45" s="174"/>
      <c r="I45" s="174"/>
      <c r="J45" s="175"/>
      <c r="K45" s="182"/>
      <c r="L45" s="183"/>
      <c r="M45" s="181"/>
    </row>
    <row r="46" spans="2:13" ht="12.75" customHeight="1">
      <c r="B46" s="250"/>
      <c r="C46" s="112"/>
      <c r="D46" s="147">
        <v>15</v>
      </c>
      <c r="E46" s="131" t="s">
        <v>237</v>
      </c>
      <c r="F46" s="131"/>
      <c r="G46" s="152">
        <f t="shared" si="0"/>
        <v>15</v>
      </c>
      <c r="H46" s="170"/>
      <c r="I46" s="170"/>
      <c r="J46" s="142"/>
      <c r="K46" s="176"/>
      <c r="L46" s="184"/>
      <c r="M46" s="181"/>
    </row>
    <row r="47" spans="2:13" ht="12.75" customHeight="1">
      <c r="B47" s="250"/>
      <c r="C47" s="112"/>
      <c r="D47" s="147">
        <v>16</v>
      </c>
      <c r="E47" s="131" t="s">
        <v>236</v>
      </c>
      <c r="F47" s="131"/>
      <c r="G47" s="152">
        <f t="shared" si="0"/>
        <v>16</v>
      </c>
      <c r="H47" s="170"/>
      <c r="I47" s="170"/>
      <c r="J47" s="142"/>
      <c r="K47" s="176"/>
      <c r="L47" s="184"/>
      <c r="M47" s="181"/>
    </row>
    <row r="48" spans="2:13" ht="12.75" customHeight="1">
      <c r="B48" s="250"/>
      <c r="C48" s="136" t="s">
        <v>229</v>
      </c>
      <c r="D48" s="148">
        <v>17</v>
      </c>
      <c r="E48" s="136" t="s">
        <v>230</v>
      </c>
      <c r="F48" s="136"/>
      <c r="G48" s="152">
        <f t="shared" si="0"/>
        <v>17</v>
      </c>
      <c r="H48" s="170"/>
      <c r="I48" s="170"/>
      <c r="J48" s="142"/>
      <c r="K48" s="176"/>
      <c r="L48" s="177"/>
      <c r="M48" s="181"/>
    </row>
    <row r="49" spans="2:13" ht="12.75" customHeight="1">
      <c r="B49" s="250"/>
      <c r="C49" s="112"/>
      <c r="D49" s="147">
        <v>18</v>
      </c>
      <c r="E49" s="131" t="s">
        <v>231</v>
      </c>
      <c r="F49" s="131"/>
      <c r="G49" s="152">
        <f t="shared" si="0"/>
        <v>18</v>
      </c>
      <c r="H49" s="170"/>
      <c r="I49" s="170"/>
      <c r="J49" s="142"/>
      <c r="K49" s="176"/>
      <c r="L49" s="185"/>
      <c r="M49" s="181"/>
    </row>
    <row r="50" spans="2:13" ht="12.75" customHeight="1">
      <c r="B50" s="250"/>
      <c r="C50" s="112"/>
      <c r="D50" s="147">
        <v>19</v>
      </c>
      <c r="E50" s="262" t="s">
        <v>232</v>
      </c>
      <c r="F50" s="262"/>
      <c r="G50" s="152">
        <f t="shared" si="0"/>
        <v>19</v>
      </c>
      <c r="H50" s="171"/>
      <c r="I50" s="171"/>
      <c r="J50" s="142"/>
      <c r="K50" s="176"/>
      <c r="L50" s="184"/>
      <c r="M50" s="181"/>
    </row>
    <row r="51" spans="2:13" ht="12.75" customHeight="1">
      <c r="B51" s="250"/>
      <c r="C51" s="136" t="s">
        <v>123</v>
      </c>
      <c r="D51" s="148">
        <v>20</v>
      </c>
      <c r="E51" s="136" t="s">
        <v>124</v>
      </c>
      <c r="F51" s="136"/>
      <c r="G51" s="152">
        <f t="shared" si="0"/>
        <v>20</v>
      </c>
      <c r="H51" s="170"/>
      <c r="I51" s="170"/>
      <c r="J51" s="142"/>
      <c r="K51" s="176"/>
      <c r="L51" s="177"/>
      <c r="M51" s="181"/>
    </row>
    <row r="52" spans="2:13" ht="12.75" customHeight="1">
      <c r="B52" s="250"/>
      <c r="C52" s="112"/>
      <c r="D52" s="147">
        <v>21</v>
      </c>
      <c r="E52" s="131" t="s">
        <v>92</v>
      </c>
      <c r="F52" s="131"/>
      <c r="G52" s="152">
        <f t="shared" si="0"/>
        <v>21</v>
      </c>
      <c r="H52" s="170"/>
      <c r="I52" s="170"/>
      <c r="J52" s="142"/>
      <c r="K52" s="176"/>
      <c r="L52" s="184"/>
      <c r="M52" s="181"/>
    </row>
    <row r="53" spans="2:13" ht="12.75" customHeight="1" thickBot="1">
      <c r="B53" s="250"/>
      <c r="C53" s="139"/>
      <c r="D53" s="149">
        <v>22</v>
      </c>
      <c r="E53" s="106" t="s">
        <v>233</v>
      </c>
      <c r="F53" s="106"/>
      <c r="G53" s="151">
        <f t="shared" si="0"/>
        <v>22</v>
      </c>
      <c r="H53" s="172"/>
      <c r="I53" s="172"/>
      <c r="J53" s="141"/>
      <c r="K53" s="186"/>
      <c r="L53" s="187"/>
      <c r="M53" s="181"/>
    </row>
    <row r="54" spans="2:22" ht="12.75" customHeight="1">
      <c r="B54" s="250"/>
      <c r="C54" s="159" t="s">
        <v>284</v>
      </c>
      <c r="D54" s="160">
        <v>23</v>
      </c>
      <c r="E54" s="129" t="s">
        <v>286</v>
      </c>
      <c r="F54" s="161"/>
      <c r="G54" s="161"/>
      <c r="H54" s="161"/>
      <c r="I54" s="161"/>
      <c r="J54" s="161"/>
      <c r="K54" s="162"/>
      <c r="L54" s="163"/>
      <c r="M54" s="263"/>
      <c r="N54" s="80"/>
      <c r="U54" s="80"/>
      <c r="V54" s="137"/>
    </row>
    <row r="55" spans="2:13" ht="12.75" customHeight="1" thickBot="1">
      <c r="B55" s="251"/>
      <c r="C55" s="154" t="s">
        <v>285</v>
      </c>
      <c r="D55" s="155"/>
      <c r="E55" s="132"/>
      <c r="F55" s="135"/>
      <c r="G55" s="135"/>
      <c r="H55" s="135"/>
      <c r="I55" s="135"/>
      <c r="J55" s="135"/>
      <c r="K55" s="156"/>
      <c r="L55" s="157"/>
      <c r="M55" s="252"/>
    </row>
    <row r="56" spans="2:13" ht="12.75" customHeight="1">
      <c r="B56" s="251"/>
      <c r="C56" s="159" t="s">
        <v>209</v>
      </c>
      <c r="D56" s="160">
        <v>24</v>
      </c>
      <c r="E56" s="129" t="s">
        <v>290</v>
      </c>
      <c r="F56" s="161"/>
      <c r="G56" s="161"/>
      <c r="H56" s="161"/>
      <c r="I56" s="161"/>
      <c r="J56" s="161"/>
      <c r="K56" s="162"/>
      <c r="L56" s="163"/>
      <c r="M56" s="252"/>
    </row>
    <row r="57" spans="2:13" ht="12.75" customHeight="1">
      <c r="B57" s="251"/>
      <c r="C57" s="154"/>
      <c r="D57" s="155">
        <v>25</v>
      </c>
      <c r="E57" s="132" t="s">
        <v>287</v>
      </c>
      <c r="F57" s="135"/>
      <c r="G57" s="135"/>
      <c r="H57" s="135"/>
      <c r="I57" s="135"/>
      <c r="J57" s="135"/>
      <c r="K57" s="156"/>
      <c r="L57" s="157"/>
      <c r="M57" s="252"/>
    </row>
    <row r="58" spans="2:13" ht="12.75" customHeight="1">
      <c r="B58" s="253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">
    <mergeCell ref="C3:C4"/>
  </mergeCells>
  <printOptions/>
  <pageMargins left="0.5" right="0.5" top="0.5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5:F70"/>
  <sheetViews>
    <sheetView zoomScalePageLayoutView="0" workbookViewId="0" topLeftCell="A1">
      <selection activeCell="A1" sqref="A1:A16384"/>
    </sheetView>
  </sheetViews>
  <sheetFormatPr defaultColWidth="9.33203125" defaultRowHeight="12.75"/>
  <cols>
    <col min="1" max="1" width="34" style="39" customWidth="1"/>
    <col min="2" max="2" width="5.66015625" style="39" customWidth="1"/>
    <col min="3" max="3" width="80" style="0" customWidth="1"/>
    <col min="4" max="4" width="5.16015625" style="39" customWidth="1"/>
    <col min="5" max="5" width="10.16015625" style="0" customWidth="1"/>
    <col min="6" max="6" width="16.83203125" style="0" customWidth="1"/>
  </cols>
  <sheetData>
    <row r="5" spans="1:3" ht="12.75">
      <c r="A5" s="39" t="s">
        <v>126</v>
      </c>
      <c r="C5" t="s">
        <v>127</v>
      </c>
    </row>
    <row r="6" spans="2:5" ht="12.75">
      <c r="B6" s="39">
        <v>100</v>
      </c>
      <c r="C6" t="s">
        <v>166</v>
      </c>
      <c r="D6" s="39">
        <v>100</v>
      </c>
      <c r="E6" s="67"/>
    </row>
    <row r="7" spans="2:5" ht="12.75">
      <c r="B7" s="39">
        <v>101</v>
      </c>
      <c r="C7" t="s">
        <v>167</v>
      </c>
      <c r="D7" s="39">
        <v>101</v>
      </c>
      <c r="E7" s="67"/>
    </row>
    <row r="8" spans="2:5" ht="12.75">
      <c r="B8" s="39">
        <v>102</v>
      </c>
      <c r="C8" t="s">
        <v>129</v>
      </c>
      <c r="D8" s="39">
        <v>102</v>
      </c>
      <c r="E8">
        <f>E6+E7</f>
        <v>0</v>
      </c>
    </row>
    <row r="9" ht="12.75">
      <c r="C9" t="s">
        <v>128</v>
      </c>
    </row>
    <row r="10" spans="2:5" ht="12.75">
      <c r="B10" s="39">
        <v>103</v>
      </c>
      <c r="C10" t="s">
        <v>168</v>
      </c>
      <c r="D10" s="39">
        <v>103</v>
      </c>
      <c r="E10" s="67"/>
    </row>
    <row r="11" spans="2:5" ht="12.75">
      <c r="B11" s="39">
        <v>104</v>
      </c>
      <c r="C11" t="s">
        <v>169</v>
      </c>
      <c r="D11" s="39">
        <v>104</v>
      </c>
      <c r="E11" s="67"/>
    </row>
    <row r="12" spans="2:5" ht="12.75">
      <c r="B12" s="39">
        <v>105</v>
      </c>
      <c r="C12" t="s">
        <v>130</v>
      </c>
      <c r="D12" s="39">
        <v>105</v>
      </c>
      <c r="E12">
        <f>E10+E11</f>
        <v>0</v>
      </c>
    </row>
    <row r="13" spans="2:5" ht="12.75">
      <c r="B13" s="39">
        <v>106</v>
      </c>
      <c r="C13" t="s">
        <v>131</v>
      </c>
      <c r="D13" s="39">
        <v>106</v>
      </c>
      <c r="E13">
        <f>E8+E12</f>
        <v>0</v>
      </c>
    </row>
    <row r="14" spans="2:5" ht="12.75">
      <c r="B14" s="39">
        <v>107</v>
      </c>
      <c r="C14" t="s">
        <v>170</v>
      </c>
      <c r="D14" s="39">
        <v>107</v>
      </c>
      <c r="E14" s="67"/>
    </row>
    <row r="15" spans="2:5" ht="12.75">
      <c r="B15" s="39">
        <v>108</v>
      </c>
      <c r="C15" t="s">
        <v>171</v>
      </c>
      <c r="D15" s="39">
        <v>108</v>
      </c>
      <c r="E15" s="67"/>
    </row>
    <row r="16" spans="2:5" ht="12.75">
      <c r="B16" s="39">
        <v>109</v>
      </c>
      <c r="C16" t="s">
        <v>132</v>
      </c>
      <c r="D16" s="39">
        <v>109</v>
      </c>
      <c r="E16">
        <f>E14+E15</f>
        <v>0</v>
      </c>
    </row>
    <row r="17" spans="1:3" ht="12.75">
      <c r="A17" s="39" t="s">
        <v>133</v>
      </c>
      <c r="C17" t="s">
        <v>134</v>
      </c>
    </row>
    <row r="18" spans="2:5" ht="12.75">
      <c r="B18" s="39">
        <v>201</v>
      </c>
      <c r="C18" t="s">
        <v>172</v>
      </c>
      <c r="D18" s="39">
        <v>201</v>
      </c>
      <c r="E18" s="67"/>
    </row>
    <row r="19" spans="2:5" ht="12.75">
      <c r="B19" s="39">
        <v>202</v>
      </c>
      <c r="C19" t="s">
        <v>173</v>
      </c>
      <c r="D19" s="39">
        <v>202</v>
      </c>
      <c r="E19" s="67"/>
    </row>
    <row r="20" spans="2:5" ht="12.75">
      <c r="B20" s="39">
        <v>203</v>
      </c>
      <c r="C20" t="s">
        <v>135</v>
      </c>
      <c r="D20" s="39">
        <v>203</v>
      </c>
      <c r="E20">
        <f>E18*E19</f>
        <v>0</v>
      </c>
    </row>
    <row r="21" spans="2:5" ht="12.75">
      <c r="B21" s="39">
        <v>204</v>
      </c>
      <c r="C21" t="s">
        <v>136</v>
      </c>
      <c r="D21" s="39">
        <v>204</v>
      </c>
      <c r="E21">
        <f>E16</f>
        <v>0</v>
      </c>
    </row>
    <row r="22" ht="12.75">
      <c r="C22" t="s">
        <v>133</v>
      </c>
    </row>
    <row r="23" spans="2:5" ht="12.75">
      <c r="B23" s="39">
        <v>205</v>
      </c>
      <c r="C23" t="s">
        <v>158</v>
      </c>
      <c r="D23" s="39">
        <v>205</v>
      </c>
      <c r="E23" t="e">
        <f>E20/E21*100</f>
        <v>#DIV/0!</v>
      </c>
    </row>
    <row r="24" spans="1:5" ht="12.75">
      <c r="A24" s="39" t="s">
        <v>137</v>
      </c>
      <c r="C24" t="s">
        <v>174</v>
      </c>
      <c r="E24" s="68"/>
    </row>
    <row r="25" spans="3:5" ht="12.75">
      <c r="C25" t="s">
        <v>161</v>
      </c>
      <c r="E25" s="67"/>
    </row>
    <row r="26" spans="3:5" ht="12.75">
      <c r="C26" t="s">
        <v>162</v>
      </c>
      <c r="E26" s="67"/>
    </row>
    <row r="27" spans="2:5" ht="12.75">
      <c r="B27" s="39">
        <v>301</v>
      </c>
      <c r="C27" t="s">
        <v>163</v>
      </c>
      <c r="D27" s="39">
        <v>301</v>
      </c>
      <c r="E27" s="67"/>
    </row>
    <row r="28" spans="3:5" ht="12.75">
      <c r="C28" t="s">
        <v>175</v>
      </c>
      <c r="E28" s="68"/>
    </row>
    <row r="29" spans="3:5" ht="12.75">
      <c r="C29" t="s">
        <v>161</v>
      </c>
      <c r="E29" s="67"/>
    </row>
    <row r="30" spans="3:5" ht="12.75">
      <c r="C30" t="s">
        <v>162</v>
      </c>
      <c r="E30" s="67"/>
    </row>
    <row r="31" spans="3:5" ht="12.75">
      <c r="C31" t="s">
        <v>164</v>
      </c>
      <c r="E31" s="67"/>
    </row>
    <row r="32" spans="2:5" ht="12.75">
      <c r="B32" s="39">
        <v>302</v>
      </c>
      <c r="C32" t="s">
        <v>163</v>
      </c>
      <c r="D32" s="39">
        <v>302</v>
      </c>
      <c r="E32" s="67"/>
    </row>
    <row r="33" spans="2:5" ht="12.75">
      <c r="B33" s="39">
        <v>303</v>
      </c>
      <c r="C33" t="s">
        <v>176</v>
      </c>
      <c r="D33" s="39">
        <v>303</v>
      </c>
      <c r="E33" s="67"/>
    </row>
    <row r="34" spans="1:5" ht="12.75">
      <c r="A34" s="39" t="s">
        <v>190</v>
      </c>
      <c r="B34" s="39">
        <v>401</v>
      </c>
      <c r="C34" t="s">
        <v>177</v>
      </c>
      <c r="D34" s="39">
        <v>401</v>
      </c>
      <c r="E34" s="67"/>
    </row>
    <row r="35" spans="2:5" ht="12.75">
      <c r="B35" s="39">
        <v>402</v>
      </c>
      <c r="C35" t="s">
        <v>178</v>
      </c>
      <c r="D35" s="39">
        <v>402</v>
      </c>
      <c r="E35" s="67"/>
    </row>
    <row r="36" spans="2:5" ht="12.75">
      <c r="B36" s="39">
        <v>403</v>
      </c>
      <c r="C36" t="s">
        <v>138</v>
      </c>
      <c r="D36" s="39">
        <v>403</v>
      </c>
      <c r="E36">
        <f>E34+E35</f>
        <v>0</v>
      </c>
    </row>
    <row r="37" spans="2:5" ht="12.75">
      <c r="B37" s="39">
        <v>404</v>
      </c>
      <c r="C37" t="s">
        <v>191</v>
      </c>
      <c r="D37" s="39">
        <v>404</v>
      </c>
      <c r="E37" s="67"/>
    </row>
    <row r="38" spans="2:5" ht="12.75">
      <c r="B38" s="39">
        <v>405</v>
      </c>
      <c r="C38" t="s">
        <v>192</v>
      </c>
      <c r="D38" s="39">
        <v>405</v>
      </c>
      <c r="E38" t="e">
        <f>E36/E37*100</f>
        <v>#DIV/0!</v>
      </c>
    </row>
    <row r="39" spans="1:5" ht="12.75">
      <c r="A39" s="39" t="s">
        <v>139</v>
      </c>
      <c r="B39" s="39">
        <v>501</v>
      </c>
      <c r="C39" t="s">
        <v>179</v>
      </c>
      <c r="D39" s="39">
        <v>501</v>
      </c>
      <c r="E39" s="67"/>
    </row>
    <row r="40" spans="3:5" ht="12.75">
      <c r="C40" t="s">
        <v>125</v>
      </c>
      <c r="E40" s="67"/>
    </row>
    <row r="41" spans="2:5" ht="12.75">
      <c r="B41" s="39">
        <v>502</v>
      </c>
      <c r="C41" t="s">
        <v>180</v>
      </c>
      <c r="D41" s="39">
        <v>502</v>
      </c>
      <c r="E41" s="67"/>
    </row>
    <row r="42" spans="3:5" ht="12.75">
      <c r="C42" t="s">
        <v>125</v>
      </c>
      <c r="E42" s="67"/>
    </row>
    <row r="43" ht="12.75">
      <c r="C43" t="s">
        <v>182</v>
      </c>
    </row>
    <row r="44" spans="2:5" ht="12.75">
      <c r="B44" s="39">
        <v>503</v>
      </c>
      <c r="C44" t="s">
        <v>181</v>
      </c>
      <c r="D44" s="39">
        <v>503</v>
      </c>
      <c r="E44" s="67"/>
    </row>
    <row r="45" spans="3:5" ht="12.75">
      <c r="C45" t="s">
        <v>125</v>
      </c>
      <c r="E45" s="67"/>
    </row>
    <row r="46" spans="1:5" ht="12.75">
      <c r="A46" s="39" t="s">
        <v>140</v>
      </c>
      <c r="B46" s="39">
        <v>601</v>
      </c>
      <c r="C46" t="s">
        <v>141</v>
      </c>
      <c r="D46" s="39">
        <v>601</v>
      </c>
      <c r="E46" s="68">
        <f>E20</f>
        <v>0</v>
      </c>
    </row>
    <row r="47" spans="3:5" ht="12.75">
      <c r="C47" t="s">
        <v>125</v>
      </c>
      <c r="E47" s="67"/>
    </row>
    <row r="48" ht="12.75">
      <c r="C48" t="s">
        <v>182</v>
      </c>
    </row>
    <row r="49" spans="2:5" ht="12.75">
      <c r="B49" s="39">
        <v>602</v>
      </c>
      <c r="C49" t="s">
        <v>183</v>
      </c>
      <c r="D49" s="39">
        <v>602</v>
      </c>
      <c r="E49" s="67"/>
    </row>
    <row r="50" spans="2:5" ht="12.75">
      <c r="B50" s="39">
        <v>603</v>
      </c>
      <c r="C50" t="s">
        <v>142</v>
      </c>
      <c r="D50" s="39">
        <v>603</v>
      </c>
      <c r="E50" s="68">
        <f>E19</f>
        <v>0</v>
      </c>
    </row>
    <row r="51" spans="2:5" ht="12.75">
      <c r="B51" s="39">
        <v>604</v>
      </c>
      <c r="C51" t="s">
        <v>143</v>
      </c>
      <c r="D51" s="39">
        <v>604</v>
      </c>
      <c r="E51">
        <f>E49*E50</f>
        <v>0</v>
      </c>
    </row>
    <row r="52" ht="12.75">
      <c r="C52" t="s">
        <v>125</v>
      </c>
    </row>
    <row r="53" spans="1:5" ht="12.75">
      <c r="A53" s="39" t="s">
        <v>189</v>
      </c>
      <c r="B53" s="39">
        <v>701</v>
      </c>
      <c r="C53" t="s">
        <v>144</v>
      </c>
      <c r="D53" s="39">
        <v>701</v>
      </c>
      <c r="E53">
        <f>E37</f>
        <v>0</v>
      </c>
    </row>
    <row r="54" spans="2:5" ht="12.75">
      <c r="B54" s="39">
        <v>702</v>
      </c>
      <c r="C54" t="s">
        <v>184</v>
      </c>
      <c r="D54" s="39">
        <v>702</v>
      </c>
      <c r="E54" s="67"/>
    </row>
    <row r="55" spans="2:5" ht="12.75">
      <c r="B55" s="39">
        <v>703</v>
      </c>
      <c r="C55" t="s">
        <v>186</v>
      </c>
      <c r="D55" s="39">
        <v>703</v>
      </c>
      <c r="E55" t="e">
        <f>E54/E53*100</f>
        <v>#DIV/0!</v>
      </c>
    </row>
    <row r="56" spans="1:5" ht="12.75">
      <c r="A56" s="39" t="s">
        <v>145</v>
      </c>
      <c r="B56" s="39">
        <v>801</v>
      </c>
      <c r="C56" t="s">
        <v>146</v>
      </c>
      <c r="D56" s="39">
        <v>801</v>
      </c>
      <c r="E56">
        <f>E54</f>
        <v>0</v>
      </c>
    </row>
    <row r="57" spans="2:5" ht="12.75">
      <c r="B57" s="39">
        <v>802</v>
      </c>
      <c r="C57" t="s">
        <v>185</v>
      </c>
      <c r="D57" s="39">
        <v>802</v>
      </c>
      <c r="E57" s="67"/>
    </row>
    <row r="58" spans="2:5" ht="12.75">
      <c r="B58" s="39">
        <v>803</v>
      </c>
      <c r="C58" t="s">
        <v>147</v>
      </c>
      <c r="D58" s="39">
        <v>803</v>
      </c>
      <c r="E58" t="e">
        <f>E56/E57*100</f>
        <v>#DIV/0!</v>
      </c>
    </row>
    <row r="59" spans="1:6" ht="12.75">
      <c r="A59" s="39" t="s">
        <v>165</v>
      </c>
      <c r="C59" s="39" t="s">
        <v>148</v>
      </c>
      <c r="E59" s="70" t="s">
        <v>149</v>
      </c>
      <c r="F59" s="39" t="s">
        <v>150</v>
      </c>
    </row>
    <row r="60" spans="2:6" ht="12.75">
      <c r="B60" s="39">
        <v>901</v>
      </c>
      <c r="C60" t="s">
        <v>151</v>
      </c>
      <c r="D60" s="39">
        <v>901</v>
      </c>
      <c r="E60" s="69">
        <f>E36</f>
        <v>0</v>
      </c>
      <c r="F60" s="72"/>
    </row>
    <row r="61" spans="2:6" ht="12.75">
      <c r="B61" s="39">
        <v>902</v>
      </c>
      <c r="C61" t="s">
        <v>187</v>
      </c>
      <c r="D61" s="39">
        <v>902</v>
      </c>
      <c r="E61" s="69" t="e">
        <f>E38</f>
        <v>#DIV/0!</v>
      </c>
      <c r="F61" s="72"/>
    </row>
    <row r="62" spans="2:6" ht="12.75">
      <c r="B62" s="39">
        <v>903</v>
      </c>
      <c r="C62" t="s">
        <v>152</v>
      </c>
      <c r="D62" s="39">
        <v>903</v>
      </c>
      <c r="E62" s="69">
        <f>E39</f>
        <v>0</v>
      </c>
      <c r="F62" s="72"/>
    </row>
    <row r="63" spans="2:6" ht="12.75">
      <c r="B63" s="39">
        <v>904</v>
      </c>
      <c r="C63" t="s">
        <v>153</v>
      </c>
      <c r="D63" s="39">
        <v>904</v>
      </c>
      <c r="E63" s="69">
        <f>E46</f>
        <v>0</v>
      </c>
      <c r="F63" s="72"/>
    </row>
    <row r="64" spans="2:6" ht="12.75">
      <c r="B64" s="39">
        <v>905</v>
      </c>
      <c r="C64" t="s">
        <v>188</v>
      </c>
      <c r="D64" s="39">
        <v>905</v>
      </c>
      <c r="E64" s="69" t="e">
        <f>E55</f>
        <v>#DIV/0!</v>
      </c>
      <c r="F64" s="72"/>
    </row>
    <row r="65" spans="2:6" ht="12.75">
      <c r="B65" s="39">
        <v>906</v>
      </c>
      <c r="C65" t="s">
        <v>154</v>
      </c>
      <c r="D65" s="39">
        <v>906</v>
      </c>
      <c r="E65" s="69" t="e">
        <f>E58</f>
        <v>#DIV/0!</v>
      </c>
      <c r="F65" s="72"/>
    </row>
    <row r="66" spans="2:6" ht="12.75">
      <c r="B66" s="39">
        <v>907</v>
      </c>
      <c r="C66" s="38" t="s">
        <v>159</v>
      </c>
      <c r="D66" s="39">
        <v>907</v>
      </c>
      <c r="E66">
        <f>SUM(F60:F65)</f>
        <v>0</v>
      </c>
      <c r="F66" s="67"/>
    </row>
    <row r="67" spans="2:5" ht="12.75">
      <c r="B67" s="39">
        <v>908</v>
      </c>
      <c r="C67" t="s">
        <v>160</v>
      </c>
      <c r="D67" s="39">
        <v>908</v>
      </c>
      <c r="E67" s="71">
        <f>E66/COUNT(E60:E65)</f>
        <v>0</v>
      </c>
    </row>
    <row r="68" spans="1:5" ht="12.75">
      <c r="A68" s="39" t="s">
        <v>155</v>
      </c>
      <c r="B68" s="39">
        <v>1001</v>
      </c>
      <c r="C68" t="s">
        <v>156</v>
      </c>
      <c r="D68" s="39">
        <v>1001</v>
      </c>
      <c r="E68" t="e">
        <f>E23</f>
        <v>#DIV/0!</v>
      </c>
    </row>
    <row r="69" spans="2:5" ht="12.75">
      <c r="B69" s="39">
        <v>1002</v>
      </c>
      <c r="C69" t="s">
        <v>193</v>
      </c>
      <c r="D69" s="39">
        <v>1002</v>
      </c>
      <c r="E69">
        <f>E67</f>
        <v>0</v>
      </c>
    </row>
    <row r="70" spans="2:5" ht="12.75">
      <c r="B70" s="39">
        <v>1003</v>
      </c>
      <c r="C70" t="s">
        <v>157</v>
      </c>
      <c r="D70" s="39">
        <v>1003</v>
      </c>
      <c r="E70" s="6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I51"/>
  <sheetViews>
    <sheetView zoomScalePageLayoutView="0" workbookViewId="0" topLeftCell="A1">
      <selection activeCell="A8" sqref="A8"/>
    </sheetView>
  </sheetViews>
  <sheetFormatPr defaultColWidth="9.33203125" defaultRowHeight="12.75"/>
  <cols>
    <col min="1" max="1" width="11.83203125" style="0" customWidth="1"/>
    <col min="2" max="2" width="3.66015625" style="1" bestFit="1" customWidth="1"/>
    <col min="3" max="3" width="1.83203125" style="0" customWidth="1"/>
    <col min="4" max="4" width="53.83203125" style="0" customWidth="1"/>
    <col min="5" max="5" width="2.83203125" style="0" customWidth="1"/>
    <col min="6" max="9" width="10.83203125" style="0" customWidth="1"/>
    <col min="15" max="15" width="2.5" style="0" customWidth="1"/>
    <col min="16" max="16" width="38.83203125" style="0" customWidth="1"/>
    <col min="17" max="17" width="1.83203125" style="0" customWidth="1"/>
  </cols>
  <sheetData>
    <row r="1" spans="1:9" s="107" customFormat="1" ht="15.75">
      <c r="A1" s="99" t="s">
        <v>244</v>
      </c>
      <c r="B1" s="101" t="s">
        <v>245</v>
      </c>
      <c r="C1" s="102"/>
      <c r="D1" s="103"/>
      <c r="E1" s="102"/>
      <c r="F1" s="102"/>
      <c r="G1" s="102"/>
      <c r="H1" s="102"/>
      <c r="I1" s="102"/>
    </row>
    <row r="2" spans="1:9" s="78" customFormat="1" ht="10.5" customHeight="1">
      <c r="A2" s="100" t="s">
        <v>217</v>
      </c>
      <c r="C2" s="1047" t="s">
        <v>220</v>
      </c>
      <c r="D2" s="1048"/>
      <c r="E2" s="1048"/>
      <c r="F2" s="1048"/>
      <c r="G2" s="1048"/>
      <c r="H2" s="189" t="s">
        <v>239</v>
      </c>
      <c r="I2" s="1049" t="s">
        <v>246</v>
      </c>
    </row>
    <row r="3" spans="3:9" s="78" customFormat="1" ht="10.5" customHeight="1" thickBot="1">
      <c r="C3" s="827"/>
      <c r="D3" s="827"/>
      <c r="E3" s="827"/>
      <c r="F3" s="827"/>
      <c r="G3" s="827"/>
      <c r="H3" s="190" t="s">
        <v>240</v>
      </c>
      <c r="I3" s="829"/>
    </row>
    <row r="4" spans="1:9" s="78" customFormat="1" ht="13.5">
      <c r="A4" s="93" t="s">
        <v>219</v>
      </c>
      <c r="B4" s="94"/>
      <c r="C4" s="94"/>
      <c r="D4" s="94"/>
      <c r="E4" s="94"/>
      <c r="F4" s="94"/>
      <c r="G4" s="93" t="s">
        <v>218</v>
      </c>
      <c r="H4" s="92"/>
      <c r="I4" s="98"/>
    </row>
    <row r="5" spans="1:9" s="78" customFormat="1" ht="12.75">
      <c r="A5" s="88"/>
      <c r="B5" s="82"/>
      <c r="C5" s="82"/>
      <c r="D5" s="82"/>
      <c r="E5" s="82"/>
      <c r="F5" s="82"/>
      <c r="G5" s="88"/>
      <c r="H5" s="82"/>
      <c r="I5" s="89"/>
    </row>
    <row r="6" spans="1:9" s="78" customFormat="1" ht="13.5" thickBot="1">
      <c r="A6" s="191"/>
      <c r="B6" s="192"/>
      <c r="C6" s="192"/>
      <c r="D6" s="192"/>
      <c r="E6" s="192"/>
      <c r="F6" s="192"/>
      <c r="G6" s="191"/>
      <c r="H6" s="192"/>
      <c r="I6" s="193"/>
    </row>
    <row r="7" ht="13.5" thickBot="1"/>
    <row r="8" spans="1:6" ht="12.75">
      <c r="A8" s="2" t="s">
        <v>252</v>
      </c>
      <c r="B8" s="23">
        <v>1</v>
      </c>
      <c r="C8" s="19" t="s">
        <v>274</v>
      </c>
      <c r="D8" s="24"/>
      <c r="E8" s="13">
        <v>1</v>
      </c>
      <c r="F8" s="42" t="e">
        <f>#REF!</f>
        <v>#REF!</v>
      </c>
    </row>
    <row r="9" spans="1:6" ht="12.75">
      <c r="A9" s="22" t="s">
        <v>253</v>
      </c>
      <c r="B9" s="25">
        <v>2</v>
      </c>
      <c r="C9" s="21" t="s">
        <v>275</v>
      </c>
      <c r="D9" s="26"/>
      <c r="E9" s="41">
        <v>2</v>
      </c>
      <c r="F9" s="44">
        <v>4</v>
      </c>
    </row>
    <row r="10" spans="1:6" ht="12.75">
      <c r="A10" s="22"/>
      <c r="B10" s="25">
        <v>3</v>
      </c>
      <c r="C10" s="21" t="s">
        <v>249</v>
      </c>
      <c r="D10" s="26"/>
      <c r="E10" s="11">
        <v>3</v>
      </c>
      <c r="F10" s="195">
        <v>3</v>
      </c>
    </row>
    <row r="11" spans="1:6" ht="12.75">
      <c r="A11" s="22"/>
      <c r="B11" s="25">
        <v>4</v>
      </c>
      <c r="C11" s="21" t="s">
        <v>271</v>
      </c>
      <c r="D11" s="26"/>
      <c r="E11" s="11">
        <v>4</v>
      </c>
      <c r="F11" s="194">
        <f>F10*200000</f>
        <v>600000</v>
      </c>
    </row>
    <row r="12" spans="1:6" ht="12.75">
      <c r="A12" s="22"/>
      <c r="B12" s="25">
        <v>5</v>
      </c>
      <c r="C12" s="21" t="s">
        <v>250</v>
      </c>
      <c r="D12" s="26"/>
      <c r="E12" s="11">
        <v>5</v>
      </c>
      <c r="F12" s="43">
        <f>F10+F9</f>
        <v>7</v>
      </c>
    </row>
    <row r="13" spans="1:6" ht="12.75">
      <c r="A13" s="22"/>
      <c r="B13" s="25">
        <v>6</v>
      </c>
      <c r="C13" s="21" t="s">
        <v>251</v>
      </c>
      <c r="D13" s="26"/>
      <c r="E13" s="11">
        <v>6</v>
      </c>
      <c r="F13" s="43" t="e">
        <f>IF(F12&lt;F8,0,F12-F8)</f>
        <v>#REF!</v>
      </c>
    </row>
    <row r="14" spans="1:6" ht="12.75">
      <c r="A14" s="22"/>
      <c r="B14" s="25"/>
      <c r="C14" s="21"/>
      <c r="D14" s="40" t="s">
        <v>101</v>
      </c>
      <c r="E14" s="41"/>
      <c r="F14" s="44"/>
    </row>
    <row r="15" spans="1:6" ht="12.75">
      <c r="A15" s="22"/>
      <c r="B15" s="25"/>
      <c r="C15" s="21"/>
      <c r="D15" s="40" t="s">
        <v>108</v>
      </c>
      <c r="E15" s="18"/>
      <c r="F15" s="44"/>
    </row>
    <row r="16" spans="1:6" ht="13.5" thickBot="1">
      <c r="A16" s="204"/>
      <c r="B16" s="208">
        <v>7</v>
      </c>
      <c r="C16" s="209" t="s">
        <v>254</v>
      </c>
      <c r="D16" s="210"/>
      <c r="E16" s="199">
        <v>7</v>
      </c>
      <c r="F16" s="211" t="e">
        <f>F13/24</f>
        <v>#REF!</v>
      </c>
    </row>
    <row r="17" spans="1:9" ht="12.75">
      <c r="A17" s="212"/>
      <c r="B17" s="213"/>
      <c r="C17" s="214"/>
      <c r="D17" s="212"/>
      <c r="E17" s="212"/>
      <c r="F17" s="212"/>
      <c r="G17" s="212"/>
      <c r="H17" s="212"/>
      <c r="I17" s="212"/>
    </row>
    <row r="18" spans="6:9" ht="14.25" thickBot="1">
      <c r="F18" s="20" t="s">
        <v>93</v>
      </c>
      <c r="G18" s="20" t="s">
        <v>94</v>
      </c>
      <c r="H18" s="20" t="s">
        <v>95</v>
      </c>
      <c r="I18" s="20" t="s">
        <v>96</v>
      </c>
    </row>
    <row r="19" spans="1:9" ht="12.75">
      <c r="A19" s="2" t="s">
        <v>109</v>
      </c>
      <c r="B19" s="2">
        <v>8</v>
      </c>
      <c r="C19" s="3" t="s">
        <v>272</v>
      </c>
      <c r="D19" s="3"/>
      <c r="E19" s="4">
        <f>B19</f>
        <v>8</v>
      </c>
      <c r="F19" s="45" t="e">
        <f>#REF!</f>
        <v>#REF!</v>
      </c>
      <c r="G19" s="46" t="e">
        <f>F19</f>
        <v>#REF!</v>
      </c>
      <c r="H19" s="46" t="e">
        <f>G19</f>
        <v>#REF!</v>
      </c>
      <c r="I19" s="47" t="e">
        <f>H19</f>
        <v>#REF!</v>
      </c>
    </row>
    <row r="20" spans="2:9" ht="12.75">
      <c r="B20" s="5">
        <v>9</v>
      </c>
      <c r="C20" s="6" t="s">
        <v>110</v>
      </c>
      <c r="D20" s="6"/>
      <c r="E20" s="7">
        <f aca="true" t="shared" si="0" ref="E20:E39">B20</f>
        <v>9</v>
      </c>
      <c r="F20" s="34">
        <v>50</v>
      </c>
      <c r="G20" s="28"/>
      <c r="H20" s="28">
        <v>70</v>
      </c>
      <c r="I20" s="35"/>
    </row>
    <row r="21" spans="2:9" ht="12.75">
      <c r="B21" s="5">
        <v>10</v>
      </c>
      <c r="C21" s="6" t="s">
        <v>255</v>
      </c>
      <c r="D21" s="6"/>
      <c r="E21" s="7">
        <f t="shared" si="0"/>
        <v>10</v>
      </c>
      <c r="F21" s="52" t="e">
        <f>F19*F20*748.1</f>
        <v>#REF!</v>
      </c>
      <c r="G21" s="53" t="e">
        <f>G19*G20*748.1</f>
        <v>#REF!</v>
      </c>
      <c r="H21" s="53" t="e">
        <f>H19*H20*748.1</f>
        <v>#REF!</v>
      </c>
      <c r="I21" s="54" t="e">
        <f>I19*I20*748.1</f>
        <v>#REF!</v>
      </c>
    </row>
    <row r="22" spans="2:9" ht="12.75">
      <c r="B22" s="5">
        <v>11</v>
      </c>
      <c r="C22" s="6" t="s">
        <v>256</v>
      </c>
      <c r="D22" s="6"/>
      <c r="E22" s="8">
        <f t="shared" si="0"/>
        <v>11</v>
      </c>
      <c r="F22" s="55" t="e">
        <f>F21/1000000</f>
        <v>#REF!</v>
      </c>
      <c r="G22" s="56" t="e">
        <f>G21/1000000</f>
        <v>#REF!</v>
      </c>
      <c r="H22" s="56" t="e">
        <f>H21/1000000</f>
        <v>#REF!</v>
      </c>
      <c r="I22" s="57" t="e">
        <f>I21/1000000</f>
        <v>#REF!</v>
      </c>
    </row>
    <row r="23" spans="2:9" ht="13.5" thickBot="1">
      <c r="B23" s="5">
        <v>12</v>
      </c>
      <c r="C23" s="6" t="s">
        <v>257</v>
      </c>
      <c r="D23" s="6"/>
      <c r="E23" s="8">
        <f t="shared" si="0"/>
        <v>12</v>
      </c>
      <c r="F23" s="58">
        <f>F20*400</f>
        <v>20000</v>
      </c>
      <c r="G23" s="59">
        <f>G20*400</f>
        <v>0</v>
      </c>
      <c r="H23" s="59">
        <f>H20*400</f>
        <v>28000</v>
      </c>
      <c r="I23" s="60">
        <f>I20*400</f>
        <v>0</v>
      </c>
    </row>
    <row r="24" spans="1:9" ht="12.75">
      <c r="A24" s="2" t="s">
        <v>102</v>
      </c>
      <c r="B24" s="2">
        <v>13</v>
      </c>
      <c r="C24" s="3" t="s">
        <v>111</v>
      </c>
      <c r="D24" s="3"/>
      <c r="E24" s="4">
        <f t="shared" si="0"/>
        <v>13</v>
      </c>
      <c r="F24" s="32"/>
      <c r="G24" s="27">
        <v>6</v>
      </c>
      <c r="H24" s="27">
        <v>4</v>
      </c>
      <c r="I24" s="33"/>
    </row>
    <row r="25" spans="2:9" ht="12.75">
      <c r="B25" s="5">
        <v>14</v>
      </c>
      <c r="C25" s="6" t="s">
        <v>258</v>
      </c>
      <c r="D25" s="6"/>
      <c r="E25" s="7">
        <f t="shared" si="0"/>
        <v>14</v>
      </c>
      <c r="F25" s="52" t="e">
        <f>F19*F24*3117</f>
        <v>#REF!</v>
      </c>
      <c r="G25" s="53" t="e">
        <f>G19*G24*3117</f>
        <v>#REF!</v>
      </c>
      <c r="H25" s="53" t="e">
        <f>H19*H24*3117</f>
        <v>#REF!</v>
      </c>
      <c r="I25" s="54" t="e">
        <f>I19*I24*3117</f>
        <v>#REF!</v>
      </c>
    </row>
    <row r="26" spans="2:9" ht="12.75">
      <c r="B26" s="5">
        <v>15</v>
      </c>
      <c r="C26" s="6" t="s">
        <v>259</v>
      </c>
      <c r="D26" s="6"/>
      <c r="E26" s="8">
        <f t="shared" si="0"/>
        <v>15</v>
      </c>
      <c r="F26" s="55" t="e">
        <f>F25/1000000</f>
        <v>#REF!</v>
      </c>
      <c r="G26" s="56" t="e">
        <f>G25/1000000</f>
        <v>#REF!</v>
      </c>
      <c r="H26" s="56" t="e">
        <f>H25/1000000</f>
        <v>#REF!</v>
      </c>
      <c r="I26" s="57" t="e">
        <f>I25/1000000</f>
        <v>#REF!</v>
      </c>
    </row>
    <row r="27" spans="2:9" ht="13.5" thickBot="1">
      <c r="B27" s="5">
        <v>16</v>
      </c>
      <c r="C27" s="6" t="s">
        <v>260</v>
      </c>
      <c r="D27" s="6"/>
      <c r="E27" s="8">
        <f t="shared" si="0"/>
        <v>16</v>
      </c>
      <c r="F27" s="58">
        <f>F24*2500</f>
        <v>0</v>
      </c>
      <c r="G27" s="59">
        <f>G24*2500</f>
        <v>15000</v>
      </c>
      <c r="H27" s="59">
        <f>H24*2500</f>
        <v>10000</v>
      </c>
      <c r="I27" s="60">
        <f>I24*2500</f>
        <v>0</v>
      </c>
    </row>
    <row r="28" spans="1:9" ht="12.75">
      <c r="A28" s="2" t="s">
        <v>112</v>
      </c>
      <c r="B28" s="2">
        <v>17</v>
      </c>
      <c r="C28" s="3" t="s">
        <v>273</v>
      </c>
      <c r="D28" s="3"/>
      <c r="E28" s="13">
        <f t="shared" si="0"/>
        <v>17</v>
      </c>
      <c r="F28" s="48">
        <v>10</v>
      </c>
      <c r="G28" s="49">
        <v>20</v>
      </c>
      <c r="H28" s="49">
        <v>10</v>
      </c>
      <c r="I28" s="50"/>
    </row>
    <row r="29" spans="2:9" ht="12.75">
      <c r="B29" s="5">
        <v>18</v>
      </c>
      <c r="C29" s="6" t="s">
        <v>113</v>
      </c>
      <c r="D29" s="6"/>
      <c r="E29" s="14">
        <f t="shared" si="0"/>
        <v>18</v>
      </c>
      <c r="F29" s="64" t="e">
        <f>#REF!</f>
        <v>#REF!</v>
      </c>
      <c r="G29" s="65" t="e">
        <f>#REF!</f>
        <v>#REF!</v>
      </c>
      <c r="H29" s="65" t="e">
        <f>#REF!</f>
        <v>#REF!</v>
      </c>
      <c r="I29" s="66" t="e">
        <f>#REF!</f>
        <v>#REF!</v>
      </c>
    </row>
    <row r="30" spans="2:9" ht="12.75">
      <c r="B30" s="5">
        <v>19</v>
      </c>
      <c r="C30" s="6" t="s">
        <v>261</v>
      </c>
      <c r="D30" s="6"/>
      <c r="E30" s="14">
        <f t="shared" si="0"/>
        <v>19</v>
      </c>
      <c r="F30" s="61" t="e">
        <f>F29*F28</f>
        <v>#REF!</v>
      </c>
      <c r="G30" s="62" t="e">
        <f>G29*G28</f>
        <v>#REF!</v>
      </c>
      <c r="H30" s="62" t="e">
        <f>H29*H28</f>
        <v>#REF!</v>
      </c>
      <c r="I30" s="63" t="e">
        <f>I29*I28</f>
        <v>#REF!</v>
      </c>
    </row>
    <row r="31" spans="2:9" ht="12.75">
      <c r="B31" s="5">
        <v>20</v>
      </c>
      <c r="C31" s="6" t="s">
        <v>262</v>
      </c>
      <c r="D31" s="6"/>
      <c r="E31" s="8">
        <f t="shared" si="0"/>
        <v>20</v>
      </c>
      <c r="F31" s="61" t="e">
        <f>F30*F19</f>
        <v>#REF!</v>
      </c>
      <c r="G31" s="62" t="e">
        <f>G30*G19</f>
        <v>#REF!</v>
      </c>
      <c r="H31" s="62" t="e">
        <f>H30*H19</f>
        <v>#REF!</v>
      </c>
      <c r="I31" s="63" t="e">
        <f>I30*I19</f>
        <v>#REF!</v>
      </c>
    </row>
    <row r="32" spans="2:9" ht="12.75">
      <c r="B32" s="5">
        <v>21</v>
      </c>
      <c r="C32" s="6" t="s">
        <v>263</v>
      </c>
      <c r="D32" s="6"/>
      <c r="E32" s="8">
        <f t="shared" si="0"/>
        <v>21</v>
      </c>
      <c r="F32" s="55" t="e">
        <f>F31*0.0272</f>
        <v>#REF!</v>
      </c>
      <c r="G32" s="56" t="e">
        <f>G31*0.0272</f>
        <v>#REF!</v>
      </c>
      <c r="H32" s="56" t="e">
        <f>H31*0.0272</f>
        <v>#REF!</v>
      </c>
      <c r="I32" s="57" t="e">
        <f>I31*0.0272</f>
        <v>#REF!</v>
      </c>
    </row>
    <row r="33" spans="1:9" ht="13.5" thickBot="1">
      <c r="A33" s="203"/>
      <c r="B33" s="204">
        <v>22</v>
      </c>
      <c r="C33" s="205" t="s">
        <v>264</v>
      </c>
      <c r="D33" s="206"/>
      <c r="E33" s="199">
        <f t="shared" si="0"/>
        <v>22</v>
      </c>
      <c r="F33" s="200">
        <f>F28*25000</f>
        <v>250000</v>
      </c>
      <c r="G33" s="201">
        <f>G28*25000</f>
        <v>500000</v>
      </c>
      <c r="H33" s="201">
        <f>H28*25000</f>
        <v>250000</v>
      </c>
      <c r="I33" s="202">
        <f>I28*25000</f>
        <v>0</v>
      </c>
    </row>
    <row r="34" ht="12.75">
      <c r="B34"/>
    </row>
    <row r="35" s="207" customFormat="1" ht="13.5" thickBot="1"/>
    <row r="36" spans="1:6" ht="12.75">
      <c r="A36" s="2" t="s">
        <v>247</v>
      </c>
      <c r="B36" s="2">
        <v>23</v>
      </c>
      <c r="C36" s="3" t="s">
        <v>276</v>
      </c>
      <c r="D36" s="3"/>
      <c r="E36" s="17">
        <f t="shared" si="0"/>
        <v>23</v>
      </c>
      <c r="F36" s="196" t="e">
        <f>SUM(#REF!)</f>
        <v>#REF!</v>
      </c>
    </row>
    <row r="37" spans="1:6" ht="12.75">
      <c r="A37" s="39" t="s">
        <v>248</v>
      </c>
      <c r="B37" s="5">
        <v>24</v>
      </c>
      <c r="C37" s="6" t="s">
        <v>269</v>
      </c>
      <c r="D37" s="6"/>
      <c r="E37" s="11">
        <f t="shared" si="0"/>
        <v>24</v>
      </c>
      <c r="F37" s="197" t="e">
        <f>F16+SUM(F22:I22)+SUM(F26:I26)+SUM(F32:I32)</f>
        <v>#REF!</v>
      </c>
    </row>
    <row r="38" spans="1:6" ht="12.75">
      <c r="A38" s="39"/>
      <c r="B38" s="5"/>
      <c r="C38" s="6"/>
      <c r="D38" s="15" t="s">
        <v>270</v>
      </c>
      <c r="E38" s="18"/>
      <c r="F38" s="198"/>
    </row>
    <row r="39" spans="2:6" ht="12.75">
      <c r="B39" s="5">
        <v>25</v>
      </c>
      <c r="C39" s="6" t="s">
        <v>265</v>
      </c>
      <c r="D39" s="6"/>
      <c r="E39" s="11">
        <f t="shared" si="0"/>
        <v>25</v>
      </c>
      <c r="F39" s="197" t="e">
        <f>IF(F37&gt;F36,0,F36-F37)</f>
        <v>#REF!</v>
      </c>
    </row>
    <row r="40" spans="2:6" ht="12.75">
      <c r="B40" s="5"/>
      <c r="D40" s="15" t="s">
        <v>114</v>
      </c>
      <c r="E40" s="18"/>
      <c r="F40" s="198"/>
    </row>
    <row r="41" spans="2:6" ht="13.5" thickBot="1">
      <c r="B41" s="5">
        <v>26</v>
      </c>
      <c r="C41" s="6" t="s">
        <v>266</v>
      </c>
      <c r="D41" s="15"/>
      <c r="E41" s="11">
        <f>B41</f>
        <v>26</v>
      </c>
      <c r="F41" s="51" t="e">
        <f>2000000*F39</f>
        <v>#REF!</v>
      </c>
    </row>
    <row r="42" spans="1:6" ht="12.75">
      <c r="A42" s="2" t="s">
        <v>115</v>
      </c>
      <c r="B42" s="2">
        <v>27</v>
      </c>
      <c r="C42" s="19" t="s">
        <v>268</v>
      </c>
      <c r="D42" s="3"/>
      <c r="E42" s="11">
        <f>B42</f>
        <v>27</v>
      </c>
      <c r="F42" s="51" t="e">
        <f>F41+SUM(F33:I33)+SUM(F27:I27)+SUM(F23:I23)+F11</f>
        <v>#REF!</v>
      </c>
    </row>
    <row r="43" spans="1:6" ht="13.5" thickBot="1">
      <c r="A43" s="203"/>
      <c r="B43" s="203"/>
      <c r="C43" s="203"/>
      <c r="D43" s="215" t="s">
        <v>267</v>
      </c>
      <c r="E43" s="216"/>
      <c r="F43" s="217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</sheetData>
  <sheetProtection/>
  <mergeCells count="2">
    <mergeCell ref="C2:G3"/>
    <mergeCell ref="I2:I3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38"/>
  <sheetViews>
    <sheetView showGridLines="0" zoomScaleSheetLayoutView="100" workbookViewId="0" topLeftCell="A1">
      <selection activeCell="Q19" sqref="Q19"/>
    </sheetView>
  </sheetViews>
  <sheetFormatPr defaultColWidth="9.33203125" defaultRowHeight="12.75"/>
  <cols>
    <col min="1" max="2" width="2.83203125" style="0" customWidth="1"/>
    <col min="3" max="3" width="25.83203125" style="0" customWidth="1"/>
    <col min="4" max="4" width="3.83203125" style="0" customWidth="1"/>
    <col min="5" max="5" width="1.83203125" style="0" customWidth="1"/>
    <col min="6" max="6" width="31.16015625" style="0" customWidth="1"/>
    <col min="7" max="7" width="4.33203125" style="0" customWidth="1"/>
    <col min="8" max="11" width="16.33203125" style="0" customWidth="1"/>
    <col min="12" max="12" width="2.83203125" style="0" customWidth="1"/>
  </cols>
  <sheetData>
    <row r="2" spans="2:12" ht="12.75" customHeight="1">
      <c r="B2" s="246"/>
      <c r="C2" s="247"/>
      <c r="D2" s="248"/>
      <c r="E2" s="247"/>
      <c r="F2" s="247"/>
      <c r="G2" s="247"/>
      <c r="H2" s="247"/>
      <c r="I2" s="247"/>
      <c r="J2" s="247"/>
      <c r="K2" s="297"/>
      <c r="L2" s="249"/>
    </row>
    <row r="3" spans="2:12" ht="19.5">
      <c r="B3" s="241"/>
      <c r="C3" s="298" t="s">
        <v>445</v>
      </c>
      <c r="D3" s="259"/>
      <c r="E3" s="809" t="s">
        <v>650</v>
      </c>
      <c r="F3" s="809"/>
      <c r="G3" s="809"/>
      <c r="H3" s="809"/>
      <c r="I3" s="809"/>
      <c r="J3" s="131"/>
      <c r="K3" s="811" t="s">
        <v>416</v>
      </c>
      <c r="L3" s="252"/>
    </row>
    <row r="4" spans="2:12" ht="15.75" customHeight="1" thickBot="1">
      <c r="B4" s="241"/>
      <c r="C4" s="298" t="s">
        <v>654</v>
      </c>
      <c r="D4" s="260"/>
      <c r="E4" s="810"/>
      <c r="F4" s="810"/>
      <c r="G4" s="810"/>
      <c r="H4" s="810"/>
      <c r="I4" s="810"/>
      <c r="J4" s="229"/>
      <c r="K4" s="812"/>
      <c r="L4" s="252"/>
    </row>
    <row r="5" spans="2:12" ht="13.5">
      <c r="B5" s="241"/>
      <c r="C5" s="93" t="s">
        <v>295</v>
      </c>
      <c r="D5" s="94"/>
      <c r="E5" s="94"/>
      <c r="F5" s="94" t="s">
        <v>430</v>
      </c>
      <c r="G5" s="94"/>
      <c r="H5" s="94"/>
      <c r="I5" s="96"/>
      <c r="J5" s="94" t="s">
        <v>218</v>
      </c>
      <c r="K5" s="326" t="s">
        <v>505</v>
      </c>
      <c r="L5" s="242"/>
    </row>
    <row r="6" spans="2:12" ht="12.75">
      <c r="B6" s="241"/>
      <c r="C6" s="813"/>
      <c r="D6" s="814"/>
      <c r="E6" s="814"/>
      <c r="F6" s="814"/>
      <c r="G6" s="814"/>
      <c r="H6" s="814"/>
      <c r="I6" s="815"/>
      <c r="J6" s="819"/>
      <c r="K6" s="805"/>
      <c r="L6" s="242"/>
    </row>
    <row r="7" spans="2:12" ht="13.5" thickBot="1">
      <c r="B7" s="241"/>
      <c r="C7" s="816"/>
      <c r="D7" s="817"/>
      <c r="E7" s="817"/>
      <c r="F7" s="817"/>
      <c r="G7" s="817"/>
      <c r="H7" s="817"/>
      <c r="I7" s="818"/>
      <c r="J7" s="820"/>
      <c r="K7" s="806"/>
      <c r="L7" s="242"/>
    </row>
    <row r="8" spans="2:12" ht="12.75">
      <c r="B8" s="251"/>
      <c r="C8" s="807" t="s">
        <v>316</v>
      </c>
      <c r="D8" s="808"/>
      <c r="E8" s="808"/>
      <c r="F8" s="808"/>
      <c r="G8" s="265"/>
      <c r="H8" s="265"/>
      <c r="I8" s="265"/>
      <c r="J8" s="265"/>
      <c r="K8" s="266"/>
      <c r="L8" s="252"/>
    </row>
    <row r="9" spans="2:12" ht="12.75">
      <c r="B9" s="251"/>
      <c r="C9" s="268" t="s">
        <v>317</v>
      </c>
      <c r="D9" s="155" t="s">
        <v>298</v>
      </c>
      <c r="E9" s="131" t="s">
        <v>472</v>
      </c>
      <c r="F9" s="135"/>
      <c r="G9" s="135"/>
      <c r="H9" s="135"/>
      <c r="I9" s="135"/>
      <c r="J9" s="135"/>
      <c r="K9" s="156"/>
      <c r="L9" s="252"/>
    </row>
    <row r="10" spans="2:12" ht="18.75" customHeight="1">
      <c r="B10" s="251"/>
      <c r="C10" s="281"/>
      <c r="D10" s="282"/>
      <c r="E10" s="272"/>
      <c r="F10" s="272"/>
      <c r="G10" s="272"/>
      <c r="H10" s="283" t="s">
        <v>477</v>
      </c>
      <c r="I10" s="283" t="s">
        <v>478</v>
      </c>
      <c r="J10" s="283" t="s">
        <v>479</v>
      </c>
      <c r="K10" s="283" t="s">
        <v>480</v>
      </c>
      <c r="L10" s="252"/>
    </row>
    <row r="11" spans="2:12" ht="28.5" customHeight="1">
      <c r="B11" s="251"/>
      <c r="C11" s="280" t="s">
        <v>434</v>
      </c>
      <c r="D11" s="301" t="s">
        <v>103</v>
      </c>
      <c r="E11" s="302" t="s">
        <v>122</v>
      </c>
      <c r="F11" s="302"/>
      <c r="G11" s="303" t="s">
        <v>318</v>
      </c>
      <c r="H11" s="509"/>
      <c r="I11" s="509"/>
      <c r="J11" s="509"/>
      <c r="K11" s="509"/>
      <c r="L11" s="252"/>
    </row>
    <row r="12" spans="2:12" ht="54.75" customHeight="1">
      <c r="B12" s="251"/>
      <c r="C12" s="269"/>
      <c r="D12" s="304" t="s">
        <v>104</v>
      </c>
      <c r="E12" s="305" t="s">
        <v>235</v>
      </c>
      <c r="F12" s="305"/>
      <c r="G12" s="306" t="s">
        <v>319</v>
      </c>
      <c r="H12" s="510"/>
      <c r="I12" s="510"/>
      <c r="J12" s="510"/>
      <c r="K12" s="510"/>
      <c r="L12" s="252"/>
    </row>
    <row r="13" spans="2:12" ht="30" customHeight="1">
      <c r="B13" s="251"/>
      <c r="C13" s="269"/>
      <c r="D13" s="304" t="s">
        <v>105</v>
      </c>
      <c r="E13" s="305" t="s">
        <v>483</v>
      </c>
      <c r="F13" s="305"/>
      <c r="G13" s="303" t="s">
        <v>320</v>
      </c>
      <c r="H13" s="509"/>
      <c r="I13" s="509"/>
      <c r="J13" s="509"/>
      <c r="K13" s="509"/>
      <c r="L13" s="252"/>
    </row>
    <row r="14" spans="2:12" ht="30" customHeight="1">
      <c r="B14" s="251"/>
      <c r="C14" s="269"/>
      <c r="D14" s="304" t="s">
        <v>106</v>
      </c>
      <c r="E14" s="305" t="s">
        <v>236</v>
      </c>
      <c r="F14" s="305"/>
      <c r="G14" s="303" t="s">
        <v>321</v>
      </c>
      <c r="H14" s="509"/>
      <c r="I14" s="509"/>
      <c r="J14" s="509"/>
      <c r="K14" s="509"/>
      <c r="L14" s="252"/>
    </row>
    <row r="15" spans="2:12" ht="30" customHeight="1">
      <c r="B15" s="251"/>
      <c r="C15" s="309" t="s">
        <v>534</v>
      </c>
      <c r="D15" s="301" t="s">
        <v>103</v>
      </c>
      <c r="E15" s="302" t="s">
        <v>532</v>
      </c>
      <c r="F15" s="302"/>
      <c r="G15" s="303" t="s">
        <v>322</v>
      </c>
      <c r="H15" s="511"/>
      <c r="I15" s="511"/>
      <c r="J15" s="511"/>
      <c r="K15" s="511"/>
      <c r="L15" s="252"/>
    </row>
    <row r="16" spans="2:12" ht="30" customHeight="1">
      <c r="B16" s="251"/>
      <c r="C16" s="112"/>
      <c r="D16" s="304" t="s">
        <v>104</v>
      </c>
      <c r="E16" s="305" t="s">
        <v>533</v>
      </c>
      <c r="F16" s="305"/>
      <c r="G16" s="303" t="s">
        <v>323</v>
      </c>
      <c r="H16" s="512"/>
      <c r="I16" s="512"/>
      <c r="J16" s="512"/>
      <c r="K16" s="512"/>
      <c r="L16" s="252"/>
    </row>
    <row r="17" spans="2:12" ht="30" customHeight="1">
      <c r="B17" s="251"/>
      <c r="C17" s="280" t="s">
        <v>484</v>
      </c>
      <c r="D17" s="301" t="s">
        <v>103</v>
      </c>
      <c r="E17" s="302" t="s">
        <v>576</v>
      </c>
      <c r="F17" s="302"/>
      <c r="G17" s="303" t="s">
        <v>324</v>
      </c>
      <c r="H17" s="509"/>
      <c r="I17" s="509"/>
      <c r="J17" s="509"/>
      <c r="K17" s="509"/>
      <c r="L17" s="252"/>
    </row>
    <row r="18" spans="2:12" ht="30" customHeight="1">
      <c r="B18" s="251"/>
      <c r="C18" s="315" t="s">
        <v>485</v>
      </c>
      <c r="D18" s="304" t="s">
        <v>104</v>
      </c>
      <c r="E18" s="305" t="s">
        <v>577</v>
      </c>
      <c r="F18" s="305"/>
      <c r="G18" s="303" t="s">
        <v>325</v>
      </c>
      <c r="H18" s="513"/>
      <c r="I18" s="513"/>
      <c r="J18" s="513"/>
      <c r="K18" s="513"/>
      <c r="L18" s="252"/>
    </row>
    <row r="19" spans="2:12" ht="30" customHeight="1">
      <c r="B19" s="251"/>
      <c r="C19" s="284"/>
      <c r="D19" s="307" t="s">
        <v>105</v>
      </c>
      <c r="E19" s="308" t="s">
        <v>578</v>
      </c>
      <c r="F19" s="308"/>
      <c r="G19" s="303" t="s">
        <v>326</v>
      </c>
      <c r="H19" s="509"/>
      <c r="I19" s="509"/>
      <c r="J19" s="509"/>
      <c r="K19" s="509"/>
      <c r="L19" s="252"/>
    </row>
    <row r="20" spans="2:12" ht="14.25" thickBot="1">
      <c r="B20" s="251"/>
      <c r="C20" s="26"/>
      <c r="D20" s="25"/>
      <c r="E20" s="26"/>
      <c r="F20" s="26"/>
      <c r="G20" s="26"/>
      <c r="H20" s="234"/>
      <c r="I20" s="234"/>
      <c r="J20" s="234"/>
      <c r="K20" s="234"/>
      <c r="L20" s="252"/>
    </row>
    <row r="21" spans="2:12" ht="15" customHeight="1">
      <c r="B21" s="223"/>
      <c r="C21" s="807" t="s">
        <v>327</v>
      </c>
      <c r="D21" s="808"/>
      <c r="E21" s="808"/>
      <c r="F21" s="808"/>
      <c r="G21" s="265"/>
      <c r="H21" s="265"/>
      <c r="I21" s="265"/>
      <c r="J21" s="265"/>
      <c r="K21" s="267"/>
      <c r="L21" s="227"/>
    </row>
    <row r="22" spans="2:12" ht="15" customHeight="1">
      <c r="B22" s="250"/>
      <c r="C22" s="268" t="s">
        <v>328</v>
      </c>
      <c r="D22" s="155" t="s">
        <v>298</v>
      </c>
      <c r="E22" s="131" t="s">
        <v>539</v>
      </c>
      <c r="F22" s="135"/>
      <c r="G22" s="135"/>
      <c r="H22" s="135"/>
      <c r="I22" s="135"/>
      <c r="J22" s="135"/>
      <c r="K22" s="271"/>
      <c r="L22" s="263"/>
    </row>
    <row r="23" spans="2:12" ht="15" customHeight="1" thickBot="1">
      <c r="B23" s="251"/>
      <c r="C23" s="268" t="s">
        <v>329</v>
      </c>
      <c r="D23" s="155"/>
      <c r="E23" s="132"/>
      <c r="F23" s="135"/>
      <c r="G23" s="135"/>
      <c r="H23" s="135"/>
      <c r="I23" s="135"/>
      <c r="J23" s="135"/>
      <c r="K23" s="156"/>
      <c r="L23" s="252"/>
    </row>
    <row r="24" spans="2:12" ht="15" customHeight="1">
      <c r="B24" s="223"/>
      <c r="C24" s="807" t="s">
        <v>406</v>
      </c>
      <c r="D24" s="808"/>
      <c r="E24" s="808"/>
      <c r="F24" s="808"/>
      <c r="G24" s="265"/>
      <c r="H24" s="265"/>
      <c r="I24" s="265"/>
      <c r="J24" s="265"/>
      <c r="K24" s="267"/>
      <c r="L24" s="227"/>
    </row>
    <row r="25" spans="2:12" ht="15" customHeight="1">
      <c r="B25" s="251"/>
      <c r="C25" s="40" t="s">
        <v>407</v>
      </c>
      <c r="D25" s="26"/>
      <c r="E25" s="26" t="s">
        <v>538</v>
      </c>
      <c r="F25" s="26"/>
      <c r="G25" s="26"/>
      <c r="H25" s="26"/>
      <c r="I25" s="26"/>
      <c r="J25" s="26"/>
      <c r="K25" s="26"/>
      <c r="L25" s="252"/>
    </row>
    <row r="26" spans="2:12" ht="15" customHeight="1" thickBot="1">
      <c r="B26" s="251"/>
      <c r="C26" s="40" t="s">
        <v>535</v>
      </c>
      <c r="D26" s="26"/>
      <c r="E26" s="26" t="s">
        <v>540</v>
      </c>
      <c r="F26" s="26"/>
      <c r="G26" s="26"/>
      <c r="H26" s="26"/>
      <c r="I26" s="26"/>
      <c r="J26" s="26"/>
      <c r="K26" s="26"/>
      <c r="L26" s="252"/>
    </row>
    <row r="27" spans="2:12" ht="15" customHeight="1">
      <c r="B27" s="223"/>
      <c r="C27" s="807" t="s">
        <v>408</v>
      </c>
      <c r="D27" s="808"/>
      <c r="E27" s="808"/>
      <c r="F27" s="808"/>
      <c r="G27" s="265"/>
      <c r="H27" s="265"/>
      <c r="I27" s="265"/>
      <c r="J27" s="265"/>
      <c r="K27" s="267"/>
      <c r="L27" s="227"/>
    </row>
    <row r="28" spans="2:12" ht="15" customHeight="1">
      <c r="B28" s="251"/>
      <c r="C28" s="40" t="s">
        <v>536</v>
      </c>
      <c r="D28" s="26"/>
      <c r="E28" s="631" t="s">
        <v>641</v>
      </c>
      <c r="F28" s="26"/>
      <c r="G28" s="26"/>
      <c r="H28" s="26"/>
      <c r="I28" s="26"/>
      <c r="J28" s="26"/>
      <c r="K28" s="26"/>
      <c r="L28" s="252"/>
    </row>
    <row r="29" spans="2:12" ht="15" customHeight="1" thickBot="1">
      <c r="B29" s="251"/>
      <c r="C29" s="40" t="s">
        <v>537</v>
      </c>
      <c r="D29" s="26"/>
      <c r="E29" s="26" t="s">
        <v>541</v>
      </c>
      <c r="F29" s="26"/>
      <c r="G29" s="26"/>
      <c r="H29" s="26"/>
      <c r="I29" s="26"/>
      <c r="J29" s="26"/>
      <c r="K29" s="26"/>
      <c r="L29" s="252"/>
    </row>
    <row r="30" spans="2:12" ht="15" customHeight="1">
      <c r="B30" s="223"/>
      <c r="C30" s="807" t="s">
        <v>409</v>
      </c>
      <c r="D30" s="808"/>
      <c r="E30" s="808"/>
      <c r="F30" s="808"/>
      <c r="G30" s="265"/>
      <c r="H30" s="265"/>
      <c r="I30" s="265"/>
      <c r="J30" s="265"/>
      <c r="K30" s="267"/>
      <c r="L30" s="227"/>
    </row>
    <row r="31" spans="2:12" ht="15" customHeight="1">
      <c r="B31" s="251"/>
      <c r="C31" s="40" t="s">
        <v>410</v>
      </c>
      <c r="D31" s="25"/>
      <c r="E31" s="26" t="s">
        <v>656</v>
      </c>
      <c r="F31" s="26"/>
      <c r="G31" s="26"/>
      <c r="H31" s="26"/>
      <c r="I31" s="26"/>
      <c r="J31" s="26"/>
      <c r="K31" s="26"/>
      <c r="L31" s="252"/>
    </row>
    <row r="32" spans="2:12" ht="15" customHeight="1">
      <c r="B32" s="251"/>
      <c r="C32" s="26"/>
      <c r="D32" s="218" t="s">
        <v>103</v>
      </c>
      <c r="E32" s="26" t="s">
        <v>542</v>
      </c>
      <c r="G32" s="26"/>
      <c r="H32" s="26"/>
      <c r="I32" s="26"/>
      <c r="J32" s="26"/>
      <c r="K32" s="26"/>
      <c r="L32" s="252"/>
    </row>
    <row r="33" spans="2:12" ht="15" customHeight="1">
      <c r="B33" s="251"/>
      <c r="C33" s="40" t="s">
        <v>298</v>
      </c>
      <c r="D33" s="25"/>
      <c r="E33" s="26"/>
      <c r="F33" s="26" t="s">
        <v>473</v>
      </c>
      <c r="G33" s="26"/>
      <c r="H33" s="26"/>
      <c r="I33" s="26"/>
      <c r="J33" s="26"/>
      <c r="K33" s="26"/>
      <c r="L33" s="252"/>
    </row>
    <row r="34" spans="2:12" ht="15" customHeight="1">
      <c r="B34" s="251"/>
      <c r="C34" s="40" t="s">
        <v>298</v>
      </c>
      <c r="D34" s="25"/>
      <c r="E34" s="26"/>
      <c r="F34" s="26" t="s">
        <v>474</v>
      </c>
      <c r="G34" s="26"/>
      <c r="H34" s="26"/>
      <c r="I34" s="26"/>
      <c r="J34" s="26"/>
      <c r="K34" s="26"/>
      <c r="L34" s="252"/>
    </row>
    <row r="35" spans="2:12" ht="15" customHeight="1">
      <c r="B35" s="251"/>
      <c r="C35" s="40" t="s">
        <v>298</v>
      </c>
      <c r="D35" s="25"/>
      <c r="E35" s="26"/>
      <c r="F35" s="26" t="s">
        <v>475</v>
      </c>
      <c r="G35" s="26"/>
      <c r="H35" s="26"/>
      <c r="I35" s="26"/>
      <c r="J35" s="26"/>
      <c r="K35" s="26"/>
      <c r="L35" s="252"/>
    </row>
    <row r="36" spans="2:12" ht="8.25" customHeight="1" thickBot="1">
      <c r="B36" s="251"/>
      <c r="C36" s="203"/>
      <c r="D36" s="203"/>
      <c r="E36" s="203"/>
      <c r="F36" s="203"/>
      <c r="G36" s="203"/>
      <c r="H36" s="203"/>
      <c r="I36" s="203"/>
      <c r="J36" s="203"/>
      <c r="K36" s="203"/>
      <c r="L36" s="252"/>
    </row>
    <row r="37" spans="2:12" ht="18.75" customHeight="1">
      <c r="B37" s="251"/>
      <c r="C37" s="26" t="s">
        <v>651</v>
      </c>
      <c r="D37" s="26"/>
      <c r="E37" s="26"/>
      <c r="F37" s="26"/>
      <c r="G37" s="26"/>
      <c r="H37" s="26"/>
      <c r="I37" s="26"/>
      <c r="J37" s="26"/>
      <c r="K37" s="26"/>
      <c r="L37" s="252"/>
    </row>
    <row r="38" spans="2:12" ht="12.75">
      <c r="B38" s="253"/>
      <c r="C38" s="254"/>
      <c r="D38" s="254"/>
      <c r="E38" s="254"/>
      <c r="F38" s="254"/>
      <c r="G38" s="254"/>
      <c r="H38" s="254"/>
      <c r="I38" s="254"/>
      <c r="J38" s="254"/>
      <c r="K38" s="254"/>
      <c r="L38" s="255"/>
    </row>
  </sheetData>
  <sheetProtection selectLockedCells="1"/>
  <mergeCells count="10">
    <mergeCell ref="K6:K7"/>
    <mergeCell ref="C30:F30"/>
    <mergeCell ref="E3:I4"/>
    <mergeCell ref="K3:K4"/>
    <mergeCell ref="C21:F21"/>
    <mergeCell ref="C24:F24"/>
    <mergeCell ref="C27:F27"/>
    <mergeCell ref="C8:F8"/>
    <mergeCell ref="C6:I7"/>
    <mergeCell ref="J6:J7"/>
  </mergeCells>
  <printOptions/>
  <pageMargins left="0.5" right="0.5" top="0.5" bottom="0.5" header="0.5" footer="0.5"/>
  <pageSetup fitToHeight="1" fitToWidth="1" horizontalDpi="600" verticalDpi="600" orientation="portrait" scale="8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M20"/>
  <sheetViews>
    <sheetView showGridLines="0" showRowColHeaders="0" zoomScaleSheetLayoutView="100" zoomScalePageLayoutView="0" workbookViewId="0" topLeftCell="A1">
      <selection activeCell="O11" sqref="O11"/>
    </sheetView>
  </sheetViews>
  <sheetFormatPr defaultColWidth="9.33203125" defaultRowHeight="12.75"/>
  <cols>
    <col min="1" max="2" width="2.83203125" style="0" customWidth="1"/>
    <col min="3" max="3" width="16.83203125" style="0" customWidth="1"/>
    <col min="4" max="4" width="3.83203125" style="0" customWidth="1"/>
    <col min="5" max="5" width="1.83203125" style="0" customWidth="1"/>
    <col min="6" max="6" width="51.33203125" style="0" customWidth="1"/>
    <col min="7" max="7" width="2.83203125" style="0" customWidth="1"/>
    <col min="8" max="8" width="10.83203125" style="0" customWidth="1"/>
    <col min="9" max="11" width="9.83203125" style="0" customWidth="1"/>
    <col min="12" max="12" width="2.83203125" style="0" customWidth="1"/>
    <col min="13" max="13" width="16.33203125" style="0" bestFit="1" customWidth="1"/>
  </cols>
  <sheetData>
    <row r="1" ht="12.75" customHeight="1"/>
    <row r="2" spans="2:12" ht="12.75" customHeight="1">
      <c r="B2" s="246"/>
      <c r="C2" s="247"/>
      <c r="D2" s="248"/>
      <c r="E2" s="247"/>
      <c r="F2" s="247"/>
      <c r="G2" s="247"/>
      <c r="H2" s="247"/>
      <c r="I2" s="247"/>
      <c r="J2" s="247"/>
      <c r="K2" s="297"/>
      <c r="L2" s="249"/>
    </row>
    <row r="3" spans="2:12" ht="19.5">
      <c r="B3" s="241"/>
      <c r="C3" s="298" t="s">
        <v>653</v>
      </c>
      <c r="D3" s="259"/>
      <c r="E3" s="809" t="s">
        <v>650</v>
      </c>
      <c r="F3" s="809"/>
      <c r="G3" s="809"/>
      <c r="H3" s="809"/>
      <c r="I3" s="809"/>
      <c r="J3" s="131"/>
      <c r="K3" s="811" t="s">
        <v>426</v>
      </c>
      <c r="L3" s="242"/>
    </row>
    <row r="4" spans="2:12" ht="15.75" customHeight="1" thickBot="1">
      <c r="B4" s="241"/>
      <c r="C4" s="298" t="s">
        <v>652</v>
      </c>
      <c r="D4" s="260"/>
      <c r="E4" s="809"/>
      <c r="F4" s="809"/>
      <c r="G4" s="809"/>
      <c r="H4" s="809"/>
      <c r="I4" s="809"/>
      <c r="J4" s="229"/>
      <c r="K4" s="823"/>
      <c r="L4" s="242"/>
    </row>
    <row r="5" spans="2:13" ht="13.5">
      <c r="B5" s="241"/>
      <c r="C5" s="93" t="s">
        <v>295</v>
      </c>
      <c r="D5" s="94"/>
      <c r="E5" s="94"/>
      <c r="F5" s="94"/>
      <c r="G5" s="94"/>
      <c r="H5" s="96"/>
      <c r="I5" s="93" t="s">
        <v>218</v>
      </c>
      <c r="J5" s="92"/>
      <c r="K5" s="325" t="s">
        <v>505</v>
      </c>
      <c r="L5" s="242"/>
      <c r="M5" s="82"/>
    </row>
    <row r="6" spans="2:13" ht="12.75">
      <c r="B6" s="241"/>
      <c r="C6" s="813">
        <f>T('Form Green LTCP-EZ p1 '!D7)</f>
      </c>
      <c r="D6" s="814"/>
      <c r="E6" s="814"/>
      <c r="F6" s="814"/>
      <c r="G6" s="814"/>
      <c r="H6" s="815"/>
      <c r="I6" s="813">
        <f>T('Form Green LTCP-EZ p1 '!J7)</f>
      </c>
      <c r="J6" s="824"/>
      <c r="K6" s="805">
        <f>'Form Green LTCP-EZ p1 '!L7</f>
        <v>0</v>
      </c>
      <c r="L6" s="242"/>
      <c r="M6" s="82"/>
    </row>
    <row r="7" spans="2:13" ht="13.5" thickBot="1">
      <c r="B7" s="241"/>
      <c r="C7" s="816"/>
      <c r="D7" s="817"/>
      <c r="E7" s="817"/>
      <c r="F7" s="817"/>
      <c r="G7" s="817"/>
      <c r="H7" s="818"/>
      <c r="I7" s="816"/>
      <c r="J7" s="818"/>
      <c r="K7" s="820"/>
      <c r="L7" s="242"/>
      <c r="M7" s="82"/>
    </row>
    <row r="8" spans="2:12" ht="12.75">
      <c r="B8" s="251"/>
      <c r="C8" s="807" t="s">
        <v>411</v>
      </c>
      <c r="D8" s="808"/>
      <c r="E8" s="808"/>
      <c r="F8" s="808"/>
      <c r="G8" s="294"/>
      <c r="H8" s="294"/>
      <c r="I8" s="294"/>
      <c r="J8" s="294"/>
      <c r="K8" s="267"/>
      <c r="L8" s="252"/>
    </row>
    <row r="9" spans="2:12" ht="12.75">
      <c r="B9" s="251"/>
      <c r="C9" s="40" t="s">
        <v>486</v>
      </c>
      <c r="D9" s="26"/>
      <c r="E9" s="26"/>
      <c r="F9" s="26"/>
      <c r="G9" s="26"/>
      <c r="H9" s="26"/>
      <c r="I9" s="26"/>
      <c r="J9" s="26"/>
      <c r="K9" s="26"/>
      <c r="L9" s="252"/>
    </row>
    <row r="10" spans="2:12" ht="12.75">
      <c r="B10" s="251"/>
      <c r="C10" s="40" t="s">
        <v>487</v>
      </c>
      <c r="D10" s="26"/>
      <c r="E10" s="295" t="s">
        <v>413</v>
      </c>
      <c r="F10" s="296" t="s">
        <v>488</v>
      </c>
      <c r="G10" s="207"/>
      <c r="H10" s="207"/>
      <c r="I10" s="207"/>
      <c r="J10" s="207"/>
      <c r="K10" s="207"/>
      <c r="L10" s="252"/>
    </row>
    <row r="11" spans="2:12" ht="135" customHeight="1">
      <c r="B11" s="251"/>
      <c r="C11" s="316" t="s">
        <v>412</v>
      </c>
      <c r="D11" s="26"/>
      <c r="E11" s="821"/>
      <c r="F11" s="821"/>
      <c r="G11" s="821"/>
      <c r="H11" s="821"/>
      <c r="I11" s="821"/>
      <c r="J11" s="821"/>
      <c r="K11" s="821"/>
      <c r="L11" s="252"/>
    </row>
    <row r="12" spans="2:12" ht="12.75">
      <c r="B12" s="251"/>
      <c r="C12" s="26"/>
      <c r="D12" s="26"/>
      <c r="E12" s="207" t="s">
        <v>489</v>
      </c>
      <c r="F12" s="207"/>
      <c r="G12" s="207"/>
      <c r="H12" s="207"/>
      <c r="I12" s="207"/>
      <c r="J12" s="207"/>
      <c r="K12" s="207"/>
      <c r="L12" s="252"/>
    </row>
    <row r="13" spans="2:12" ht="135" customHeight="1">
      <c r="B13" s="251"/>
      <c r="C13" s="26"/>
      <c r="D13" s="26"/>
      <c r="E13" s="821"/>
      <c r="F13" s="821"/>
      <c r="G13" s="821"/>
      <c r="H13" s="821"/>
      <c r="I13" s="821"/>
      <c r="J13" s="821"/>
      <c r="K13" s="821"/>
      <c r="L13" s="252"/>
    </row>
    <row r="14" spans="2:12" ht="12.75">
      <c r="B14" s="251"/>
      <c r="C14" s="26"/>
      <c r="D14" s="26"/>
      <c r="E14" s="207" t="s">
        <v>415</v>
      </c>
      <c r="F14" s="207"/>
      <c r="G14" s="207"/>
      <c r="H14" s="207"/>
      <c r="I14" s="207"/>
      <c r="J14" s="207"/>
      <c r="K14" s="207"/>
      <c r="L14" s="252"/>
    </row>
    <row r="15" spans="2:12" ht="135" customHeight="1">
      <c r="B15" s="251"/>
      <c r="C15" s="26"/>
      <c r="D15" s="26"/>
      <c r="E15" s="821"/>
      <c r="F15" s="821"/>
      <c r="G15" s="821"/>
      <c r="H15" s="821"/>
      <c r="I15" s="821"/>
      <c r="J15" s="821"/>
      <c r="K15" s="821"/>
      <c r="L15" s="252"/>
    </row>
    <row r="16" spans="2:12" ht="12.75">
      <c r="B16" s="251"/>
      <c r="C16" s="26"/>
      <c r="D16" s="26"/>
      <c r="E16" s="207" t="s">
        <v>414</v>
      </c>
      <c r="F16" s="207"/>
      <c r="G16" s="207"/>
      <c r="H16" s="207"/>
      <c r="I16" s="207"/>
      <c r="J16" s="207"/>
      <c r="K16" s="207"/>
      <c r="L16" s="252"/>
    </row>
    <row r="17" spans="2:12" ht="135" customHeight="1">
      <c r="B17" s="251"/>
      <c r="C17" s="26"/>
      <c r="D17" s="26"/>
      <c r="E17" s="822"/>
      <c r="F17" s="822"/>
      <c r="G17" s="822"/>
      <c r="H17" s="822"/>
      <c r="I17" s="822"/>
      <c r="J17" s="822"/>
      <c r="K17" s="822"/>
      <c r="L17" s="252"/>
    </row>
    <row r="18" spans="2:12" ht="7.5" customHeight="1" thickBot="1">
      <c r="B18" s="251"/>
      <c r="C18" s="203"/>
      <c r="D18" s="203"/>
      <c r="E18" s="293"/>
      <c r="F18" s="293"/>
      <c r="G18" s="293"/>
      <c r="H18" s="293"/>
      <c r="I18" s="293"/>
      <c r="J18" s="293"/>
      <c r="K18" s="293"/>
      <c r="L18" s="252"/>
    </row>
    <row r="19" spans="2:12" ht="18.75" customHeight="1">
      <c r="B19" s="251"/>
      <c r="C19" s="24" t="s">
        <v>651</v>
      </c>
      <c r="D19" s="24"/>
      <c r="E19" s="24"/>
      <c r="F19" s="24"/>
      <c r="G19" s="24"/>
      <c r="H19" s="24"/>
      <c r="I19" s="24"/>
      <c r="J19" s="24"/>
      <c r="K19" s="24"/>
      <c r="L19" s="252"/>
    </row>
    <row r="20" spans="2:12" ht="12.75">
      <c r="B20" s="253"/>
      <c r="C20" s="254"/>
      <c r="D20" s="254"/>
      <c r="E20" s="254"/>
      <c r="F20" s="254"/>
      <c r="G20" s="254"/>
      <c r="H20" s="254"/>
      <c r="I20" s="254"/>
      <c r="J20" s="254"/>
      <c r="K20" s="254"/>
      <c r="L20" s="255"/>
    </row>
  </sheetData>
  <sheetProtection selectLockedCells="1"/>
  <mergeCells count="10">
    <mergeCell ref="E15:K15"/>
    <mergeCell ref="E17:K17"/>
    <mergeCell ref="C8:F8"/>
    <mergeCell ref="E3:I4"/>
    <mergeCell ref="K3:K4"/>
    <mergeCell ref="E11:K11"/>
    <mergeCell ref="E13:K13"/>
    <mergeCell ref="C6:H7"/>
    <mergeCell ref="I6:J7"/>
    <mergeCell ref="K6:K7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N29"/>
  <sheetViews>
    <sheetView showGridLines="0" showRowColHeaders="0" zoomScaleSheetLayoutView="100" workbookViewId="0" topLeftCell="A1">
      <selection activeCell="C13" sqref="C13:M13"/>
    </sheetView>
  </sheetViews>
  <sheetFormatPr defaultColWidth="9.33203125" defaultRowHeight="12.75"/>
  <cols>
    <col min="1" max="2" width="2.83203125" style="78" customWidth="1"/>
    <col min="3" max="3" width="15.83203125" style="78" customWidth="1"/>
    <col min="4" max="6" width="9.33203125" style="78" customWidth="1"/>
    <col min="7" max="7" width="16.83203125" style="78" customWidth="1"/>
    <col min="8" max="12" width="9.33203125" style="78" customWidth="1"/>
    <col min="13" max="13" width="10.66015625" style="78" customWidth="1"/>
    <col min="14" max="14" width="2.83203125" style="78" customWidth="1"/>
    <col min="15" max="16384" width="9.33203125" style="78" customWidth="1"/>
  </cols>
  <sheetData>
    <row r="1" ht="12.75" customHeight="1"/>
    <row r="2" spans="2:14" ht="12.75" customHeight="1"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2:14" ht="15.75">
      <c r="B3" s="241"/>
      <c r="C3" s="300" t="s">
        <v>446</v>
      </c>
      <c r="D3" s="224" t="s">
        <v>403</v>
      </c>
      <c r="E3" s="225"/>
      <c r="F3" s="226"/>
      <c r="G3" s="225"/>
      <c r="H3" s="225"/>
      <c r="I3" s="225"/>
      <c r="J3" s="225"/>
      <c r="K3" s="225"/>
      <c r="L3" s="225"/>
      <c r="M3" s="225"/>
      <c r="N3" s="242"/>
    </row>
    <row r="4" spans="2:14" ht="10.5" customHeight="1">
      <c r="B4" s="241"/>
      <c r="C4" s="300" t="s">
        <v>643</v>
      </c>
      <c r="D4" s="82"/>
      <c r="E4" s="825" t="s">
        <v>644</v>
      </c>
      <c r="F4" s="826"/>
      <c r="G4" s="826"/>
      <c r="H4" s="826"/>
      <c r="I4" s="826"/>
      <c r="J4" s="826"/>
      <c r="K4" s="826"/>
      <c r="L4" s="229" t="s">
        <v>239</v>
      </c>
      <c r="M4" s="828" t="s">
        <v>241</v>
      </c>
      <c r="N4" s="242"/>
    </row>
    <row r="5" spans="2:14" ht="10.5" customHeight="1" thickBot="1">
      <c r="B5" s="241"/>
      <c r="C5" s="82"/>
      <c r="D5" s="82"/>
      <c r="E5" s="827"/>
      <c r="F5" s="827"/>
      <c r="G5" s="827"/>
      <c r="H5" s="827"/>
      <c r="I5" s="827"/>
      <c r="J5" s="827"/>
      <c r="K5" s="827"/>
      <c r="L5" s="190" t="s">
        <v>240</v>
      </c>
      <c r="M5" s="829"/>
      <c r="N5" s="242"/>
    </row>
    <row r="6" spans="2:14" ht="13.5">
      <c r="B6" s="241"/>
      <c r="C6" s="93" t="s">
        <v>645</v>
      </c>
      <c r="D6" s="94"/>
      <c r="E6" s="94"/>
      <c r="F6" s="94"/>
      <c r="G6" s="94"/>
      <c r="H6" s="94"/>
      <c r="I6" s="94"/>
      <c r="J6" s="96"/>
      <c r="K6" s="93" t="s">
        <v>218</v>
      </c>
      <c r="L6" s="92"/>
      <c r="M6" s="325" t="s">
        <v>505</v>
      </c>
      <c r="N6" s="242"/>
    </row>
    <row r="7" spans="2:14" ht="12.75">
      <c r="B7" s="241"/>
      <c r="C7" s="813">
        <f>T('Form Green LTCP-EZ p1 '!D7)</f>
      </c>
      <c r="D7" s="814"/>
      <c r="E7" s="814"/>
      <c r="F7" s="814"/>
      <c r="G7" s="814"/>
      <c r="H7" s="814"/>
      <c r="I7" s="814"/>
      <c r="J7" s="815"/>
      <c r="K7" s="813">
        <f>T('Form Green LTCP-EZ p1 '!J7)</f>
      </c>
      <c r="L7" s="824"/>
      <c r="M7" s="805">
        <f>'Form Green LTCP-EZ p1 '!L7</f>
        <v>0</v>
      </c>
      <c r="N7" s="242"/>
    </row>
    <row r="8" spans="2:14" ht="13.5" thickBot="1">
      <c r="B8" s="241"/>
      <c r="C8" s="816"/>
      <c r="D8" s="817"/>
      <c r="E8" s="817"/>
      <c r="F8" s="817"/>
      <c r="G8" s="817"/>
      <c r="H8" s="817"/>
      <c r="I8" s="817"/>
      <c r="J8" s="818"/>
      <c r="K8" s="816"/>
      <c r="L8" s="818"/>
      <c r="M8" s="820"/>
      <c r="N8" s="242"/>
    </row>
    <row r="9" spans="2:14" ht="14.25" thickBot="1">
      <c r="B9" s="241"/>
      <c r="C9" s="285" t="s">
        <v>444</v>
      </c>
      <c r="D9" s="285"/>
      <c r="E9" s="285"/>
      <c r="F9" s="285"/>
      <c r="G9" s="82"/>
      <c r="H9" s="82"/>
      <c r="I9" s="82"/>
      <c r="J9" s="82"/>
      <c r="K9" s="82"/>
      <c r="L9" s="82"/>
      <c r="M9" s="82"/>
      <c r="N9" s="242"/>
    </row>
    <row r="10" spans="2:14" ht="13.5">
      <c r="B10" s="241"/>
      <c r="C10" s="94" t="s">
        <v>435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242"/>
    </row>
    <row r="11" spans="2:14" ht="55.5" customHeight="1">
      <c r="B11" s="241"/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242"/>
    </row>
    <row r="12" spans="2:14" ht="13.5">
      <c r="B12" s="241"/>
      <c r="C12" s="84" t="s">
        <v>436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242"/>
    </row>
    <row r="13" spans="2:14" ht="55.5" customHeight="1">
      <c r="B13" s="241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242"/>
    </row>
    <row r="14" spans="2:14" ht="13.5">
      <c r="B14" s="241"/>
      <c r="C14" s="84" t="s">
        <v>437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242"/>
    </row>
    <row r="15" spans="2:14" ht="55.5" customHeight="1">
      <c r="B15" s="241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242"/>
    </row>
    <row r="16" spans="2:14" ht="13.5">
      <c r="B16" s="241"/>
      <c r="C16" s="84" t="s">
        <v>438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42"/>
    </row>
    <row r="17" spans="2:14" ht="55.5" customHeight="1">
      <c r="B17" s="241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242"/>
    </row>
    <row r="18" spans="2:14" ht="13.5">
      <c r="B18" s="241"/>
      <c r="C18" s="84" t="s">
        <v>439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242"/>
    </row>
    <row r="19" spans="2:14" ht="55.5" customHeight="1">
      <c r="B19" s="241"/>
      <c r="C19" s="821"/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242"/>
    </row>
    <row r="20" spans="2:14" ht="13.5">
      <c r="B20" s="241"/>
      <c r="C20" s="84" t="s">
        <v>440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42"/>
    </row>
    <row r="21" spans="2:14" ht="55.5" customHeight="1">
      <c r="B21" s="241"/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242"/>
    </row>
    <row r="22" spans="2:14" ht="13.5">
      <c r="B22" s="241"/>
      <c r="C22" s="84" t="s">
        <v>441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242"/>
    </row>
    <row r="23" spans="2:14" ht="55.5" customHeight="1">
      <c r="B23" s="241"/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242"/>
    </row>
    <row r="24" spans="2:14" ht="13.5">
      <c r="B24" s="241"/>
      <c r="C24" s="84" t="s">
        <v>442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42"/>
    </row>
    <row r="25" spans="2:14" ht="55.5" customHeight="1">
      <c r="B25" s="241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242"/>
    </row>
    <row r="26" spans="2:14" ht="13.5">
      <c r="B26" s="241"/>
      <c r="C26" s="84" t="s">
        <v>443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242"/>
    </row>
    <row r="27" spans="2:14" ht="56.25" customHeight="1" hidden="1">
      <c r="B27" s="241"/>
      <c r="C27" s="831"/>
      <c r="D27" s="826"/>
      <c r="E27" s="826"/>
      <c r="F27" s="826"/>
      <c r="G27" s="826"/>
      <c r="H27" s="826"/>
      <c r="I27" s="826"/>
      <c r="J27" s="826"/>
      <c r="K27" s="826"/>
      <c r="L27" s="826"/>
      <c r="M27" s="826"/>
      <c r="N27" s="242"/>
    </row>
    <row r="28" spans="2:14" ht="55.5" customHeight="1" thickBot="1">
      <c r="B28" s="241"/>
      <c r="C28" s="830"/>
      <c r="D28" s="830"/>
      <c r="E28" s="830"/>
      <c r="F28" s="830"/>
      <c r="G28" s="830"/>
      <c r="H28" s="830"/>
      <c r="I28" s="830"/>
      <c r="J28" s="830"/>
      <c r="K28" s="830"/>
      <c r="L28" s="830"/>
      <c r="M28" s="830"/>
      <c r="N28" s="242"/>
    </row>
    <row r="29" spans="2:14" ht="12.75">
      <c r="B29" s="243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5"/>
    </row>
  </sheetData>
  <sheetProtection selectLockedCells="1"/>
  <mergeCells count="15">
    <mergeCell ref="E4:K5"/>
    <mergeCell ref="M4:M5"/>
    <mergeCell ref="C7:J8"/>
    <mergeCell ref="C28:M28"/>
    <mergeCell ref="C25:M25"/>
    <mergeCell ref="C27:M27"/>
    <mergeCell ref="C19:M19"/>
    <mergeCell ref="C23:M23"/>
    <mergeCell ref="C11:M11"/>
    <mergeCell ref="C13:M13"/>
    <mergeCell ref="C15:M15"/>
    <mergeCell ref="C21:M21"/>
    <mergeCell ref="C17:M17"/>
    <mergeCell ref="K7:L8"/>
    <mergeCell ref="M7:M8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N27"/>
  <sheetViews>
    <sheetView showGridLines="0" showRowColHeaders="0" zoomScaleSheetLayoutView="100" zoomScalePageLayoutView="0" workbookViewId="0" topLeftCell="A1">
      <selection activeCell="C10" sqref="C10:M26"/>
    </sheetView>
  </sheetViews>
  <sheetFormatPr defaultColWidth="2.83203125" defaultRowHeight="12.75"/>
  <cols>
    <col min="1" max="2" width="2.83203125" style="0" customWidth="1"/>
    <col min="3" max="3" width="15.83203125" style="0" customWidth="1"/>
    <col min="4" max="5" width="9.33203125" style="0" customWidth="1"/>
    <col min="6" max="6" width="17.83203125" style="0" customWidth="1"/>
    <col min="7" max="13" width="9.33203125" style="0" customWidth="1"/>
    <col min="14" max="14" width="2.83203125" style="0" customWidth="1"/>
  </cols>
  <sheetData>
    <row r="2" spans="2:14" ht="12.75" customHeight="1"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2:14" ht="15.75">
      <c r="B3" s="241"/>
      <c r="C3" s="300" t="s">
        <v>447</v>
      </c>
      <c r="D3" s="224" t="s">
        <v>404</v>
      </c>
      <c r="E3" s="225"/>
      <c r="F3" s="226"/>
      <c r="G3" s="225"/>
      <c r="H3" s="225"/>
      <c r="I3" s="225"/>
      <c r="J3" s="225"/>
      <c r="K3" s="225"/>
      <c r="L3" s="225"/>
      <c r="M3" s="225"/>
      <c r="N3" s="242"/>
    </row>
    <row r="4" spans="2:14" ht="10.5" customHeight="1">
      <c r="B4" s="241"/>
      <c r="C4" s="300" t="s">
        <v>643</v>
      </c>
      <c r="D4" s="82"/>
      <c r="E4" s="825" t="s">
        <v>644</v>
      </c>
      <c r="F4" s="826"/>
      <c r="G4" s="826"/>
      <c r="H4" s="826"/>
      <c r="I4" s="826"/>
      <c r="J4" s="826"/>
      <c r="K4" s="826"/>
      <c r="L4" s="229" t="s">
        <v>239</v>
      </c>
      <c r="M4" s="828" t="s">
        <v>242</v>
      </c>
      <c r="N4" s="242"/>
    </row>
    <row r="5" spans="2:14" ht="10.5" customHeight="1" thickBot="1">
      <c r="B5" s="241"/>
      <c r="C5" s="82"/>
      <c r="D5" s="82"/>
      <c r="E5" s="827"/>
      <c r="F5" s="827"/>
      <c r="G5" s="827"/>
      <c r="H5" s="827"/>
      <c r="I5" s="827"/>
      <c r="J5" s="827"/>
      <c r="K5" s="827"/>
      <c r="L5" s="190" t="s">
        <v>240</v>
      </c>
      <c r="M5" s="829"/>
      <c r="N5" s="242"/>
    </row>
    <row r="6" spans="2:14" ht="13.5">
      <c r="B6" s="241"/>
      <c r="C6" s="93" t="s">
        <v>645</v>
      </c>
      <c r="D6" s="94"/>
      <c r="E6" s="94"/>
      <c r="F6" s="94"/>
      <c r="G6" s="94"/>
      <c r="H6" s="94"/>
      <c r="I6" s="94"/>
      <c r="J6" s="96"/>
      <c r="K6" s="93" t="s">
        <v>218</v>
      </c>
      <c r="L6" s="92"/>
      <c r="M6" s="325" t="s">
        <v>505</v>
      </c>
      <c r="N6" s="242"/>
    </row>
    <row r="7" spans="2:14" ht="12.75">
      <c r="B7" s="241"/>
      <c r="C7" s="813">
        <f>T('Form Green LTCP-EZ p1 '!D7)</f>
      </c>
      <c r="D7" s="814"/>
      <c r="E7" s="814"/>
      <c r="F7" s="814"/>
      <c r="G7" s="814"/>
      <c r="H7" s="814"/>
      <c r="I7" s="814"/>
      <c r="J7" s="815"/>
      <c r="K7" s="813">
        <f>T('Form Green LTCP-EZ p1 '!J7)</f>
      </c>
      <c r="L7" s="824"/>
      <c r="M7" s="805">
        <f>'Form Green LTCP-EZ p1 '!L7</f>
        <v>0</v>
      </c>
      <c r="N7" s="242"/>
    </row>
    <row r="8" spans="2:14" ht="13.5" thickBot="1">
      <c r="B8" s="241"/>
      <c r="C8" s="816"/>
      <c r="D8" s="817"/>
      <c r="E8" s="817"/>
      <c r="F8" s="817"/>
      <c r="G8" s="817"/>
      <c r="H8" s="817"/>
      <c r="I8" s="817"/>
      <c r="J8" s="818"/>
      <c r="K8" s="816"/>
      <c r="L8" s="818"/>
      <c r="M8" s="820"/>
      <c r="N8" s="242"/>
    </row>
    <row r="9" spans="2:14" ht="13.5">
      <c r="B9" s="241"/>
      <c r="C9" s="94" t="s">
        <v>657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242"/>
    </row>
    <row r="10" spans="2:14" ht="57.75" customHeight="1">
      <c r="B10" s="241"/>
      <c r="C10" s="832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242"/>
    </row>
    <row r="11" spans="2:14" ht="12.75">
      <c r="B11" s="241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242"/>
    </row>
    <row r="12" spans="2:14" ht="57.75" customHeight="1">
      <c r="B12" s="241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242"/>
    </row>
    <row r="13" spans="2:14" ht="12.75">
      <c r="B13" s="241"/>
      <c r="C13" s="833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242"/>
    </row>
    <row r="14" spans="2:14" ht="57.75" customHeight="1">
      <c r="B14" s="241"/>
      <c r="C14" s="833"/>
      <c r="D14" s="833"/>
      <c r="E14" s="833"/>
      <c r="F14" s="833"/>
      <c r="G14" s="833"/>
      <c r="H14" s="833"/>
      <c r="I14" s="833"/>
      <c r="J14" s="833"/>
      <c r="K14" s="833"/>
      <c r="L14" s="833"/>
      <c r="M14" s="833"/>
      <c r="N14" s="242"/>
    </row>
    <row r="15" spans="2:14" ht="12.75">
      <c r="B15" s="241"/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242"/>
    </row>
    <row r="16" spans="2:14" ht="57.75" customHeight="1">
      <c r="B16" s="241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242"/>
    </row>
    <row r="17" spans="2:14" ht="12.75">
      <c r="B17" s="241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242"/>
    </row>
    <row r="18" spans="2:14" ht="57.75" customHeight="1">
      <c r="B18" s="241"/>
      <c r="C18" s="833"/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242"/>
    </row>
    <row r="19" spans="2:14" ht="12.75">
      <c r="B19" s="241"/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242"/>
    </row>
    <row r="20" spans="2:14" ht="57.75" customHeight="1">
      <c r="B20" s="241"/>
      <c r="C20" s="833"/>
      <c r="D20" s="833"/>
      <c r="E20" s="833"/>
      <c r="F20" s="833"/>
      <c r="G20" s="833"/>
      <c r="H20" s="833"/>
      <c r="I20" s="833"/>
      <c r="J20" s="833"/>
      <c r="K20" s="833"/>
      <c r="L20" s="833"/>
      <c r="M20" s="833"/>
      <c r="N20" s="242"/>
    </row>
    <row r="21" spans="2:14" ht="12.75">
      <c r="B21" s="241"/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242"/>
    </row>
    <row r="22" spans="2:14" ht="57.75" customHeight="1">
      <c r="B22" s="241"/>
      <c r="C22" s="833"/>
      <c r="D22" s="833"/>
      <c r="E22" s="833"/>
      <c r="F22" s="833"/>
      <c r="G22" s="833"/>
      <c r="H22" s="833"/>
      <c r="I22" s="833"/>
      <c r="J22" s="833"/>
      <c r="K22" s="833"/>
      <c r="L22" s="833"/>
      <c r="M22" s="833"/>
      <c r="N22" s="242"/>
    </row>
    <row r="23" spans="2:14" ht="12.75">
      <c r="B23" s="241"/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242"/>
    </row>
    <row r="24" spans="2:14" ht="57.75" customHeight="1">
      <c r="B24" s="241"/>
      <c r="C24" s="833"/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242"/>
    </row>
    <row r="25" spans="2:14" ht="12.75">
      <c r="B25" s="241"/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242"/>
    </row>
    <row r="26" spans="2:14" ht="57.75" customHeight="1" thickBot="1">
      <c r="B26" s="241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242"/>
    </row>
    <row r="27" spans="2:14" ht="12.75"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</row>
  </sheetData>
  <sheetProtection selectLockedCells="1"/>
  <mergeCells count="6">
    <mergeCell ref="E4:K5"/>
    <mergeCell ref="M4:M5"/>
    <mergeCell ref="C10:M26"/>
    <mergeCell ref="C7:J8"/>
    <mergeCell ref="K7:L8"/>
    <mergeCell ref="M7:M8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N27"/>
  <sheetViews>
    <sheetView showGridLines="0" showRowColHeaders="0" zoomScaleSheetLayoutView="100" zoomScalePageLayoutView="0" workbookViewId="0" topLeftCell="A1">
      <selection activeCell="S6" sqref="S6"/>
    </sheetView>
  </sheetViews>
  <sheetFormatPr defaultColWidth="9.33203125" defaultRowHeight="12.75"/>
  <cols>
    <col min="1" max="2" width="2.83203125" style="0" customWidth="1"/>
    <col min="3" max="3" width="15.83203125" style="0" customWidth="1"/>
    <col min="8" max="8" width="17.83203125" style="0" customWidth="1"/>
    <col min="14" max="14" width="2.83203125" style="0" customWidth="1"/>
  </cols>
  <sheetData>
    <row r="2" spans="2:14" ht="12.75"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2:14" ht="15.75">
      <c r="B3" s="241"/>
      <c r="C3" s="300" t="s">
        <v>448</v>
      </c>
      <c r="D3" s="224" t="s">
        <v>465</v>
      </c>
      <c r="E3" s="225"/>
      <c r="F3" s="226"/>
      <c r="G3" s="225"/>
      <c r="H3" s="225"/>
      <c r="I3" s="225"/>
      <c r="J3" s="225"/>
      <c r="K3" s="225"/>
      <c r="L3" s="225"/>
      <c r="M3" s="225"/>
      <c r="N3" s="242"/>
    </row>
    <row r="4" spans="2:14" ht="10.5" customHeight="1">
      <c r="B4" s="241"/>
      <c r="C4" s="300" t="s">
        <v>643</v>
      </c>
      <c r="D4" s="82"/>
      <c r="E4" s="825" t="s">
        <v>644</v>
      </c>
      <c r="F4" s="826"/>
      <c r="G4" s="826"/>
      <c r="H4" s="826"/>
      <c r="I4" s="826"/>
      <c r="J4" s="826"/>
      <c r="K4" s="826"/>
      <c r="L4" s="229" t="s">
        <v>239</v>
      </c>
      <c r="M4" s="828" t="s">
        <v>243</v>
      </c>
      <c r="N4" s="242"/>
    </row>
    <row r="5" spans="2:14" ht="10.5" customHeight="1" thickBot="1">
      <c r="B5" s="241"/>
      <c r="C5" s="82"/>
      <c r="D5" s="82"/>
      <c r="E5" s="827"/>
      <c r="F5" s="827"/>
      <c r="G5" s="827"/>
      <c r="H5" s="827"/>
      <c r="I5" s="827"/>
      <c r="J5" s="827"/>
      <c r="K5" s="827"/>
      <c r="L5" s="190" t="s">
        <v>240</v>
      </c>
      <c r="M5" s="829"/>
      <c r="N5" s="242"/>
    </row>
    <row r="6" spans="2:14" ht="13.5">
      <c r="B6" s="241"/>
      <c r="C6" s="93" t="s">
        <v>645</v>
      </c>
      <c r="D6" s="94"/>
      <c r="E6" s="94"/>
      <c r="F6" s="94"/>
      <c r="G6" s="94"/>
      <c r="H6" s="94"/>
      <c r="I6" s="94"/>
      <c r="J6" s="96"/>
      <c r="K6" s="93" t="s">
        <v>218</v>
      </c>
      <c r="L6" s="92"/>
      <c r="M6" s="325" t="s">
        <v>505</v>
      </c>
      <c r="N6" s="242"/>
    </row>
    <row r="7" spans="2:14" ht="12.75">
      <c r="B7" s="241"/>
      <c r="C7" s="813">
        <f>T('Form Green LTCP-EZ p1 '!D7)</f>
      </c>
      <c r="D7" s="814"/>
      <c r="E7" s="814"/>
      <c r="F7" s="814"/>
      <c r="G7" s="814"/>
      <c r="H7" s="814"/>
      <c r="I7" s="814"/>
      <c r="J7" s="815"/>
      <c r="K7" s="813">
        <f>T('Form Green LTCP-EZ p1 '!J7)</f>
      </c>
      <c r="L7" s="824"/>
      <c r="M7" s="805">
        <f>'Form Green LTCP-EZ p1 '!L7</f>
        <v>0</v>
      </c>
      <c r="N7" s="242"/>
    </row>
    <row r="8" spans="2:14" ht="13.5" thickBot="1">
      <c r="B8" s="241"/>
      <c r="C8" s="816"/>
      <c r="D8" s="817"/>
      <c r="E8" s="817"/>
      <c r="F8" s="817"/>
      <c r="G8" s="817"/>
      <c r="H8" s="817"/>
      <c r="I8" s="817"/>
      <c r="J8" s="818"/>
      <c r="K8" s="816"/>
      <c r="L8" s="818"/>
      <c r="M8" s="820"/>
      <c r="N8" s="242"/>
    </row>
    <row r="9" spans="2:14" ht="13.5">
      <c r="B9" s="241"/>
      <c r="C9" s="94" t="s">
        <v>289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242"/>
    </row>
    <row r="10" spans="2:14" ht="57.75" customHeight="1">
      <c r="B10" s="241"/>
      <c r="C10" s="832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242"/>
    </row>
    <row r="11" spans="2:14" ht="12.75">
      <c r="B11" s="241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242"/>
    </row>
    <row r="12" spans="2:14" ht="57.75" customHeight="1">
      <c r="B12" s="241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242"/>
    </row>
    <row r="13" spans="2:14" ht="12.75">
      <c r="B13" s="241"/>
      <c r="C13" s="833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242"/>
    </row>
    <row r="14" spans="2:14" ht="57.75" customHeight="1">
      <c r="B14" s="241"/>
      <c r="C14" s="833"/>
      <c r="D14" s="833"/>
      <c r="E14" s="833"/>
      <c r="F14" s="833"/>
      <c r="G14" s="833"/>
      <c r="H14" s="833"/>
      <c r="I14" s="833"/>
      <c r="J14" s="833"/>
      <c r="K14" s="833"/>
      <c r="L14" s="833"/>
      <c r="M14" s="833"/>
      <c r="N14" s="242"/>
    </row>
    <row r="15" spans="2:14" ht="12.75">
      <c r="B15" s="241"/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242"/>
    </row>
    <row r="16" spans="2:14" ht="57.75" customHeight="1">
      <c r="B16" s="241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242"/>
    </row>
    <row r="17" spans="2:14" ht="12.75">
      <c r="B17" s="241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242"/>
    </row>
    <row r="18" spans="2:14" ht="57.75" customHeight="1">
      <c r="B18" s="241"/>
      <c r="C18" s="833"/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242"/>
    </row>
    <row r="19" spans="2:14" ht="12.75">
      <c r="B19" s="241"/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242"/>
    </row>
    <row r="20" spans="2:14" ht="57.75" customHeight="1">
      <c r="B20" s="241"/>
      <c r="C20" s="833"/>
      <c r="D20" s="833"/>
      <c r="E20" s="833"/>
      <c r="F20" s="833"/>
      <c r="G20" s="833"/>
      <c r="H20" s="833"/>
      <c r="I20" s="833"/>
      <c r="J20" s="833"/>
      <c r="K20" s="833"/>
      <c r="L20" s="833"/>
      <c r="M20" s="833"/>
      <c r="N20" s="242"/>
    </row>
    <row r="21" spans="2:14" ht="12.75">
      <c r="B21" s="241"/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242"/>
    </row>
    <row r="22" spans="2:14" ht="57.75" customHeight="1">
      <c r="B22" s="241"/>
      <c r="C22" s="833"/>
      <c r="D22" s="833"/>
      <c r="E22" s="833"/>
      <c r="F22" s="833"/>
      <c r="G22" s="833"/>
      <c r="H22" s="833"/>
      <c r="I22" s="833"/>
      <c r="J22" s="833"/>
      <c r="K22" s="833"/>
      <c r="L22" s="833"/>
      <c r="M22" s="833"/>
      <c r="N22" s="242"/>
    </row>
    <row r="23" spans="2:14" ht="12.75">
      <c r="B23" s="241"/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242"/>
    </row>
    <row r="24" spans="2:14" ht="57.75" customHeight="1">
      <c r="B24" s="241"/>
      <c r="C24" s="833"/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242"/>
    </row>
    <row r="25" spans="2:14" ht="12.75">
      <c r="B25" s="241"/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242"/>
    </row>
    <row r="26" spans="2:14" ht="57.75" customHeight="1" thickBot="1">
      <c r="B26" s="241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242"/>
    </row>
    <row r="27" spans="2:14" ht="12.75"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</row>
  </sheetData>
  <sheetProtection selectLockedCells="1"/>
  <mergeCells count="6">
    <mergeCell ref="E4:K5"/>
    <mergeCell ref="M4:M5"/>
    <mergeCell ref="C10:M26"/>
    <mergeCell ref="C7:J8"/>
    <mergeCell ref="K7:L8"/>
    <mergeCell ref="M7:M8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5:F71"/>
  <sheetViews>
    <sheetView zoomScalePageLayoutView="0" workbookViewId="0" topLeftCell="A1">
      <selection activeCell="C34" sqref="C34"/>
    </sheetView>
  </sheetViews>
  <sheetFormatPr defaultColWidth="9.33203125" defaultRowHeight="12.75"/>
  <cols>
    <col min="1" max="1" width="21.66015625" style="39" customWidth="1"/>
    <col min="2" max="2" width="5.66015625" style="39" customWidth="1"/>
    <col min="3" max="3" width="80" style="0" customWidth="1"/>
    <col min="4" max="4" width="5.16015625" style="39" customWidth="1"/>
    <col min="5" max="5" width="10.16015625" style="0" customWidth="1"/>
    <col min="6" max="6" width="16.83203125" style="0" customWidth="1"/>
  </cols>
  <sheetData>
    <row r="5" spans="1:3" ht="12.75">
      <c r="A5" s="39" t="s">
        <v>126</v>
      </c>
      <c r="C5" t="s">
        <v>127</v>
      </c>
    </row>
    <row r="6" spans="2:5" ht="12.75">
      <c r="B6" s="39">
        <v>100</v>
      </c>
      <c r="C6" t="s">
        <v>166</v>
      </c>
      <c r="D6" s="73">
        <v>100</v>
      </c>
      <c r="E6" s="72"/>
    </row>
    <row r="7" spans="2:5" ht="12.75">
      <c r="B7" s="39">
        <v>101</v>
      </c>
      <c r="C7" t="s">
        <v>169</v>
      </c>
      <c r="D7" s="73">
        <v>101</v>
      </c>
      <c r="E7" s="72"/>
    </row>
    <row r="8" spans="2:5" ht="12.75">
      <c r="B8" s="39">
        <v>102</v>
      </c>
      <c r="C8" t="s">
        <v>129</v>
      </c>
      <c r="D8" s="73">
        <v>102</v>
      </c>
      <c r="E8" s="69">
        <f>E6+E7</f>
        <v>0</v>
      </c>
    </row>
    <row r="9" spans="3:5" ht="12.75">
      <c r="C9" t="s">
        <v>128</v>
      </c>
      <c r="D9" s="73"/>
      <c r="E9" s="69"/>
    </row>
    <row r="10" spans="2:5" ht="12.75">
      <c r="B10" s="39">
        <v>103</v>
      </c>
      <c r="C10" t="s">
        <v>168</v>
      </c>
      <c r="D10" s="73">
        <v>103</v>
      </c>
      <c r="E10" s="72"/>
    </row>
    <row r="11" spans="2:5" ht="12.75">
      <c r="B11" s="39">
        <v>104</v>
      </c>
      <c r="C11" t="s">
        <v>169</v>
      </c>
      <c r="D11" s="73">
        <v>104</v>
      </c>
      <c r="E11" s="72"/>
    </row>
    <row r="12" spans="2:5" ht="12.75">
      <c r="B12" s="39">
        <v>105</v>
      </c>
      <c r="C12" t="s">
        <v>130</v>
      </c>
      <c r="D12" s="73">
        <v>105</v>
      </c>
      <c r="E12" s="69">
        <f>E10+E11</f>
        <v>0</v>
      </c>
    </row>
    <row r="13" spans="2:5" ht="12.75">
      <c r="B13" s="39">
        <v>106</v>
      </c>
      <c r="C13" t="s">
        <v>131</v>
      </c>
      <c r="D13" s="73">
        <v>106</v>
      </c>
      <c r="E13" s="69">
        <f>E8+E12</f>
        <v>0</v>
      </c>
    </row>
    <row r="14" spans="2:5" ht="12.75">
      <c r="B14" s="39">
        <v>107</v>
      </c>
      <c r="C14" t="s">
        <v>170</v>
      </c>
      <c r="D14" s="73">
        <v>107</v>
      </c>
      <c r="E14" s="72"/>
    </row>
    <row r="15" spans="2:5" ht="12.75">
      <c r="B15" s="39">
        <v>108</v>
      </c>
      <c r="C15" t="s">
        <v>171</v>
      </c>
      <c r="D15" s="73">
        <v>108</v>
      </c>
      <c r="E15" s="72"/>
    </row>
    <row r="16" spans="2:5" ht="12.75">
      <c r="B16" s="39">
        <v>109</v>
      </c>
      <c r="C16" t="s">
        <v>132</v>
      </c>
      <c r="D16" s="73">
        <v>109</v>
      </c>
      <c r="E16" s="69">
        <f>E14+E15</f>
        <v>0</v>
      </c>
    </row>
    <row r="17" spans="4:5" ht="12.75">
      <c r="D17" s="73"/>
      <c r="E17" s="69"/>
    </row>
    <row r="18" spans="1:5" ht="12.75">
      <c r="A18" s="39" t="s">
        <v>133</v>
      </c>
      <c r="C18" t="s">
        <v>134</v>
      </c>
      <c r="D18" s="73"/>
      <c r="E18" s="69"/>
    </row>
    <row r="19" spans="2:5" ht="12.75">
      <c r="B19" s="39">
        <v>201</v>
      </c>
      <c r="C19" t="s">
        <v>172</v>
      </c>
      <c r="D19" s="73">
        <v>201</v>
      </c>
      <c r="E19" s="72"/>
    </row>
    <row r="20" spans="2:5" ht="12.75">
      <c r="B20" s="39">
        <v>202</v>
      </c>
      <c r="C20" t="s">
        <v>173</v>
      </c>
      <c r="D20" s="73">
        <v>202</v>
      </c>
      <c r="E20" s="72"/>
    </row>
    <row r="21" spans="2:5" ht="12.75">
      <c r="B21" s="39">
        <v>203</v>
      </c>
      <c r="C21" t="s">
        <v>135</v>
      </c>
      <c r="D21" s="73">
        <v>203</v>
      </c>
      <c r="E21" s="69">
        <f>E19*E20</f>
        <v>0</v>
      </c>
    </row>
    <row r="22" spans="2:5" ht="12.75">
      <c r="B22" s="39">
        <v>204</v>
      </c>
      <c r="C22" t="s">
        <v>136</v>
      </c>
      <c r="D22" s="73">
        <v>204</v>
      </c>
      <c r="E22" s="69">
        <f>E16</f>
        <v>0</v>
      </c>
    </row>
    <row r="23" spans="3:5" ht="12.75">
      <c r="C23" t="s">
        <v>194</v>
      </c>
      <c r="D23" s="73"/>
      <c r="E23" s="69"/>
    </row>
    <row r="24" spans="2:5" ht="12.75">
      <c r="B24" s="39">
        <v>205</v>
      </c>
      <c r="C24" t="s">
        <v>158</v>
      </c>
      <c r="D24" s="73">
        <v>205</v>
      </c>
      <c r="E24" s="69" t="e">
        <f>E21/E22*100</f>
        <v>#DIV/0!</v>
      </c>
    </row>
    <row r="25" spans="1:5" ht="12.75">
      <c r="A25" s="39" t="s">
        <v>137</v>
      </c>
      <c r="C25" t="s">
        <v>174</v>
      </c>
      <c r="D25" s="73"/>
      <c r="E25" s="74"/>
    </row>
    <row r="26" spans="3:5" ht="12.75">
      <c r="C26" t="s">
        <v>161</v>
      </c>
      <c r="D26" s="73"/>
      <c r="E26" s="72"/>
    </row>
    <row r="27" spans="3:5" ht="12.75">
      <c r="C27" t="s">
        <v>162</v>
      </c>
      <c r="D27" s="73"/>
      <c r="E27" s="72"/>
    </row>
    <row r="28" spans="2:5" ht="12.75">
      <c r="B28" s="39">
        <v>301</v>
      </c>
      <c r="C28" t="s">
        <v>163</v>
      </c>
      <c r="D28" s="73">
        <v>301</v>
      </c>
      <c r="E28" s="72"/>
    </row>
    <row r="29" spans="3:5" ht="12.75">
      <c r="C29" t="s">
        <v>175</v>
      </c>
      <c r="D29" s="73"/>
      <c r="E29" s="74"/>
    </row>
    <row r="30" spans="3:5" ht="12.75">
      <c r="C30" t="s">
        <v>161</v>
      </c>
      <c r="D30" s="73"/>
      <c r="E30" s="72"/>
    </row>
    <row r="31" spans="3:5" ht="12.75">
      <c r="C31" t="s">
        <v>162</v>
      </c>
      <c r="D31" s="73"/>
      <c r="E31" s="72"/>
    </row>
    <row r="32" spans="3:5" ht="12.75">
      <c r="C32" t="s">
        <v>164</v>
      </c>
      <c r="D32" s="73"/>
      <c r="E32" s="72"/>
    </row>
    <row r="33" spans="2:5" ht="12.75">
      <c r="B33" s="39">
        <v>302</v>
      </c>
      <c r="C33" t="s">
        <v>163</v>
      </c>
      <c r="D33" s="73">
        <v>302</v>
      </c>
      <c r="E33" s="72"/>
    </row>
    <row r="34" spans="2:5" ht="12.75">
      <c r="B34" s="39">
        <v>303</v>
      </c>
      <c r="C34" t="s">
        <v>176</v>
      </c>
      <c r="D34" s="73">
        <v>303</v>
      </c>
      <c r="E34" s="72"/>
    </row>
    <row r="35" spans="1:5" ht="12.75">
      <c r="A35" s="39" t="s">
        <v>195</v>
      </c>
      <c r="B35" s="39">
        <v>401</v>
      </c>
      <c r="C35" t="s">
        <v>177</v>
      </c>
      <c r="D35" s="73">
        <v>401</v>
      </c>
      <c r="E35" s="72"/>
    </row>
    <row r="36" spans="2:5" ht="12.75">
      <c r="B36" s="39">
        <v>402</v>
      </c>
      <c r="C36" t="s">
        <v>178</v>
      </c>
      <c r="D36" s="73">
        <v>402</v>
      </c>
      <c r="E36" s="72"/>
    </row>
    <row r="37" spans="2:5" ht="12.75">
      <c r="B37" s="39">
        <v>403</v>
      </c>
      <c r="C37" t="s">
        <v>138</v>
      </c>
      <c r="D37" s="73">
        <v>403</v>
      </c>
      <c r="E37" s="69">
        <f>E35+E36</f>
        <v>0</v>
      </c>
    </row>
    <row r="38" spans="2:5" ht="12.75">
      <c r="B38" s="39">
        <v>404</v>
      </c>
      <c r="C38" t="s">
        <v>191</v>
      </c>
      <c r="D38" s="73">
        <v>404</v>
      </c>
      <c r="E38" s="72"/>
    </row>
    <row r="39" spans="2:5" ht="12.75">
      <c r="B39" s="39">
        <v>405</v>
      </c>
      <c r="C39" t="s">
        <v>201</v>
      </c>
      <c r="D39" s="73">
        <v>405</v>
      </c>
      <c r="E39" s="69" t="e">
        <f>E37/E38*100</f>
        <v>#DIV/0!</v>
      </c>
    </row>
    <row r="40" spans="1:5" ht="12.75">
      <c r="A40" s="39" t="s">
        <v>139</v>
      </c>
      <c r="B40" s="39">
        <v>501</v>
      </c>
      <c r="C40" t="s">
        <v>179</v>
      </c>
      <c r="D40" s="73">
        <v>501</v>
      </c>
      <c r="E40" s="72"/>
    </row>
    <row r="41" spans="3:5" ht="12.75">
      <c r="C41" t="s">
        <v>125</v>
      </c>
      <c r="D41" s="73"/>
      <c r="E41" s="72"/>
    </row>
    <row r="42" spans="2:5" ht="12.75">
      <c r="B42" s="39">
        <v>502</v>
      </c>
      <c r="C42" t="s">
        <v>180</v>
      </c>
      <c r="D42" s="73">
        <v>502</v>
      </c>
      <c r="E42" s="72"/>
    </row>
    <row r="43" spans="3:5" ht="12.75">
      <c r="C43" t="s">
        <v>125</v>
      </c>
      <c r="D43" s="73"/>
      <c r="E43" s="72"/>
    </row>
    <row r="44" spans="3:5" ht="12.75">
      <c r="C44" t="s">
        <v>182</v>
      </c>
      <c r="D44" s="73"/>
      <c r="E44" s="69"/>
    </row>
    <row r="45" spans="2:5" ht="12.75">
      <c r="B45" s="39">
        <v>503</v>
      </c>
      <c r="C45" t="s">
        <v>181</v>
      </c>
      <c r="D45" s="73">
        <v>503</v>
      </c>
      <c r="E45" s="72"/>
    </row>
    <row r="46" spans="3:5" ht="12.75">
      <c r="C46" t="s">
        <v>125</v>
      </c>
      <c r="D46" s="73"/>
      <c r="E46" s="72"/>
    </row>
    <row r="47" spans="1:5" ht="12.75">
      <c r="A47" s="39" t="s">
        <v>196</v>
      </c>
      <c r="B47" s="39">
        <v>601</v>
      </c>
      <c r="C47" t="s">
        <v>141</v>
      </c>
      <c r="D47" s="73">
        <v>601</v>
      </c>
      <c r="E47" s="74">
        <f>E21</f>
        <v>0</v>
      </c>
    </row>
    <row r="48" spans="3:5" ht="12.75">
      <c r="C48" t="s">
        <v>125</v>
      </c>
      <c r="D48" s="73"/>
      <c r="E48" s="72"/>
    </row>
    <row r="49" spans="3:5" ht="12.75">
      <c r="C49" t="s">
        <v>182</v>
      </c>
      <c r="D49" s="73"/>
      <c r="E49" s="69"/>
    </row>
    <row r="50" spans="2:5" ht="12.75">
      <c r="B50" s="39">
        <v>602</v>
      </c>
      <c r="C50" t="s">
        <v>183</v>
      </c>
      <c r="D50" s="73">
        <v>602</v>
      </c>
      <c r="E50" s="72"/>
    </row>
    <row r="51" spans="2:5" ht="12.75">
      <c r="B51" s="39">
        <v>603</v>
      </c>
      <c r="C51" t="s">
        <v>142</v>
      </c>
      <c r="D51" s="73">
        <v>603</v>
      </c>
      <c r="E51" s="74">
        <f>E20</f>
        <v>0</v>
      </c>
    </row>
    <row r="52" spans="2:5" ht="12.75">
      <c r="B52" s="39">
        <v>604</v>
      </c>
      <c r="C52" t="s">
        <v>143</v>
      </c>
      <c r="D52" s="73">
        <v>604</v>
      </c>
      <c r="E52" s="69">
        <f>E50*E51</f>
        <v>0</v>
      </c>
    </row>
    <row r="53" spans="3:5" ht="12.75">
      <c r="C53" t="s">
        <v>125</v>
      </c>
      <c r="D53" s="73"/>
      <c r="E53" s="69"/>
    </row>
    <row r="54" spans="1:5" ht="12.75">
      <c r="A54" s="39" t="s">
        <v>197</v>
      </c>
      <c r="B54" s="39">
        <v>701</v>
      </c>
      <c r="C54" t="s">
        <v>144</v>
      </c>
      <c r="D54" s="73">
        <v>701</v>
      </c>
      <c r="E54" s="69">
        <f>E38</f>
        <v>0</v>
      </c>
    </row>
    <row r="55" spans="2:5" ht="12.75">
      <c r="B55" s="39">
        <v>702</v>
      </c>
      <c r="C55" t="s">
        <v>184</v>
      </c>
      <c r="D55" s="73">
        <v>702</v>
      </c>
      <c r="E55" s="72"/>
    </row>
    <row r="56" spans="2:5" ht="12.75">
      <c r="B56" s="39">
        <v>703</v>
      </c>
      <c r="C56" t="s">
        <v>186</v>
      </c>
      <c r="D56" s="73">
        <v>703</v>
      </c>
      <c r="E56" s="69" t="e">
        <f>E55/E54*100</f>
        <v>#DIV/0!</v>
      </c>
    </row>
    <row r="57" spans="1:5" ht="12.75">
      <c r="A57" s="39" t="s">
        <v>198</v>
      </c>
      <c r="B57" s="39">
        <v>801</v>
      </c>
      <c r="C57" s="71" t="s">
        <v>146</v>
      </c>
      <c r="D57" s="73">
        <v>801</v>
      </c>
      <c r="E57" s="69">
        <f>E55</f>
        <v>0</v>
      </c>
    </row>
    <row r="58" spans="2:5" ht="12.75">
      <c r="B58" s="39">
        <v>802</v>
      </c>
      <c r="C58" t="s">
        <v>185</v>
      </c>
      <c r="D58" s="73">
        <v>802</v>
      </c>
      <c r="E58" s="72"/>
    </row>
    <row r="59" spans="2:5" ht="12.75">
      <c r="B59" s="39">
        <v>803</v>
      </c>
      <c r="C59" t="s">
        <v>147</v>
      </c>
      <c r="D59" s="73">
        <v>803</v>
      </c>
      <c r="E59" s="69" t="e">
        <f>E57/E58*100</f>
        <v>#DIV/0!</v>
      </c>
    </row>
    <row r="60" spans="1:6" ht="12.75">
      <c r="A60" s="39" t="s">
        <v>199</v>
      </c>
      <c r="C60" s="39" t="s">
        <v>148</v>
      </c>
      <c r="D60" s="73"/>
      <c r="E60" s="75" t="s">
        <v>149</v>
      </c>
      <c r="F60" s="39" t="s">
        <v>150</v>
      </c>
    </row>
    <row r="61" spans="2:6" ht="12.75">
      <c r="B61" s="39">
        <v>901</v>
      </c>
      <c r="C61" t="s">
        <v>151</v>
      </c>
      <c r="D61" s="73">
        <v>901</v>
      </c>
      <c r="E61" s="69">
        <f>E37</f>
        <v>0</v>
      </c>
      <c r="F61" s="76"/>
    </row>
    <row r="62" spans="2:6" ht="12.75">
      <c r="B62" s="39">
        <v>902</v>
      </c>
      <c r="C62" t="s">
        <v>187</v>
      </c>
      <c r="D62" s="73">
        <v>902</v>
      </c>
      <c r="E62" s="69" t="e">
        <f>E39</f>
        <v>#DIV/0!</v>
      </c>
      <c r="F62" s="76"/>
    </row>
    <row r="63" spans="2:6" ht="12.75">
      <c r="B63" s="39">
        <v>903</v>
      </c>
      <c r="C63" t="s">
        <v>152</v>
      </c>
      <c r="D63" s="73">
        <v>903</v>
      </c>
      <c r="E63" s="69">
        <f>E40</f>
        <v>0</v>
      </c>
      <c r="F63" s="76"/>
    </row>
    <row r="64" spans="2:6" ht="12.75">
      <c r="B64" s="39">
        <v>904</v>
      </c>
      <c r="C64" t="s">
        <v>153</v>
      </c>
      <c r="D64" s="73">
        <v>904</v>
      </c>
      <c r="E64" s="69">
        <f>E47</f>
        <v>0</v>
      </c>
      <c r="F64" s="76"/>
    </row>
    <row r="65" spans="2:6" ht="12.75">
      <c r="B65" s="39">
        <v>905</v>
      </c>
      <c r="C65" t="s">
        <v>188</v>
      </c>
      <c r="D65" s="73">
        <v>905</v>
      </c>
      <c r="E65" s="69" t="e">
        <f>E56</f>
        <v>#DIV/0!</v>
      </c>
      <c r="F65" s="76"/>
    </row>
    <row r="66" spans="2:6" ht="12.75">
      <c r="B66" s="39">
        <v>906</v>
      </c>
      <c r="C66" t="s">
        <v>154</v>
      </c>
      <c r="D66" s="73">
        <v>906</v>
      </c>
      <c r="E66" s="69" t="e">
        <f>E59</f>
        <v>#DIV/0!</v>
      </c>
      <c r="F66" s="76"/>
    </row>
    <row r="67" spans="2:6" ht="12.75">
      <c r="B67" s="39">
        <v>907</v>
      </c>
      <c r="C67" s="38" t="s">
        <v>159</v>
      </c>
      <c r="D67" s="73">
        <v>907</v>
      </c>
      <c r="E67" s="69">
        <f>SUM(F61:F66)</f>
        <v>0</v>
      </c>
      <c r="F67" s="67"/>
    </row>
    <row r="68" spans="2:5" ht="12.75">
      <c r="B68" s="39">
        <v>908</v>
      </c>
      <c r="C68" t="s">
        <v>160</v>
      </c>
      <c r="D68" s="73">
        <v>908</v>
      </c>
      <c r="E68" s="77">
        <f>E67/COUNT(E61:E66)</f>
        <v>0</v>
      </c>
    </row>
    <row r="69" spans="1:5" ht="12.75">
      <c r="A69" s="39" t="s">
        <v>200</v>
      </c>
      <c r="B69" s="39">
        <v>1001</v>
      </c>
      <c r="C69" t="s">
        <v>156</v>
      </c>
      <c r="D69" s="73">
        <v>1001</v>
      </c>
      <c r="E69" s="69" t="e">
        <f>E24</f>
        <v>#DIV/0!</v>
      </c>
    </row>
    <row r="70" spans="2:5" ht="12.75">
      <c r="B70" s="39">
        <v>1002</v>
      </c>
      <c r="C70" t="s">
        <v>193</v>
      </c>
      <c r="D70" s="73">
        <v>1002</v>
      </c>
      <c r="E70" s="69">
        <f>E68</f>
        <v>0</v>
      </c>
    </row>
    <row r="71" spans="2:5" ht="12.75">
      <c r="B71" s="39">
        <v>1003</v>
      </c>
      <c r="C71" t="s">
        <v>157</v>
      </c>
      <c r="D71" s="73">
        <v>1003</v>
      </c>
      <c r="E71" s="7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R67"/>
  <sheetViews>
    <sheetView showGridLines="0" zoomScaleSheetLayoutView="100" zoomScalePageLayoutView="0" workbookViewId="0" topLeftCell="A1">
      <selection activeCell="F16" sqref="F16"/>
    </sheetView>
  </sheetViews>
  <sheetFormatPr defaultColWidth="9.33203125" defaultRowHeight="12.75"/>
  <cols>
    <col min="1" max="2" width="2.83203125" style="0" customWidth="1"/>
    <col min="3" max="3" width="16.83203125" style="0" customWidth="1"/>
    <col min="4" max="4" width="4.16015625" style="0" bestFit="1" customWidth="1"/>
    <col min="5" max="5" width="1.83203125" style="0" customWidth="1"/>
    <col min="6" max="6" width="61.83203125" style="0" customWidth="1"/>
    <col min="7" max="7" width="2.83203125" style="0" customWidth="1"/>
    <col min="8" max="11" width="9.83203125" style="0" customWidth="1"/>
    <col min="12" max="13" width="2.83203125" style="0" customWidth="1"/>
    <col min="15" max="15" width="31.16015625" style="0" customWidth="1"/>
  </cols>
  <sheetData>
    <row r="2" spans="2:12" ht="12.75">
      <c r="B2" s="219"/>
      <c r="C2" s="220"/>
      <c r="D2" s="221"/>
      <c r="E2" s="220"/>
      <c r="F2" s="220"/>
      <c r="G2" s="220"/>
      <c r="H2" s="220"/>
      <c r="I2" s="220"/>
      <c r="J2" s="220"/>
      <c r="K2" s="220"/>
      <c r="L2" s="222"/>
    </row>
    <row r="3" spans="2:12" ht="31.5">
      <c r="B3" s="223"/>
      <c r="C3" s="299" t="s">
        <v>405</v>
      </c>
      <c r="D3" s="274" t="s">
        <v>466</v>
      </c>
      <c r="E3" s="225"/>
      <c r="F3" s="224"/>
      <c r="G3" s="273"/>
      <c r="H3" s="225"/>
      <c r="I3" s="225"/>
      <c r="J3" s="225"/>
      <c r="K3" s="225"/>
      <c r="L3" s="227"/>
    </row>
    <row r="4" spans="2:12" ht="10.5" customHeight="1">
      <c r="B4" s="228"/>
      <c r="C4" s="300" t="s">
        <v>643</v>
      </c>
      <c r="D4" s="82"/>
      <c r="E4" s="825" t="s">
        <v>644</v>
      </c>
      <c r="F4" s="826"/>
      <c r="G4" s="826"/>
      <c r="H4" s="826"/>
      <c r="I4" s="826"/>
      <c r="J4" s="229" t="s">
        <v>239</v>
      </c>
      <c r="K4" s="828" t="s">
        <v>246</v>
      </c>
      <c r="L4" s="230"/>
    </row>
    <row r="5" spans="2:12" ht="10.5" customHeight="1" thickBot="1">
      <c r="B5" s="228"/>
      <c r="C5" s="82"/>
      <c r="D5" s="82"/>
      <c r="E5" s="827"/>
      <c r="F5" s="827"/>
      <c r="G5" s="827"/>
      <c r="H5" s="827"/>
      <c r="I5" s="827"/>
      <c r="J5" s="190" t="s">
        <v>240</v>
      </c>
      <c r="K5" s="829"/>
      <c r="L5" s="230"/>
    </row>
    <row r="6" spans="2:12" ht="13.5">
      <c r="B6" s="228"/>
      <c r="C6" s="93" t="s">
        <v>645</v>
      </c>
      <c r="D6" s="94"/>
      <c r="E6" s="94"/>
      <c r="F6" s="94"/>
      <c r="G6" s="94"/>
      <c r="H6" s="94"/>
      <c r="I6" s="93" t="s">
        <v>218</v>
      </c>
      <c r="J6" s="92"/>
      <c r="K6" s="325" t="s">
        <v>505</v>
      </c>
      <c r="L6" s="230"/>
    </row>
    <row r="7" spans="2:12" ht="12.75">
      <c r="B7" s="228"/>
      <c r="C7" s="813">
        <f>T('Form Green LTCP-EZ p1 '!D7)</f>
      </c>
      <c r="D7" s="814"/>
      <c r="E7" s="814"/>
      <c r="F7" s="814"/>
      <c r="G7" s="814"/>
      <c r="H7" s="815"/>
      <c r="I7" s="813">
        <f>T('Form Green LTCP-EZ p1 '!J7)</f>
      </c>
      <c r="J7" s="824"/>
      <c r="K7" s="805">
        <f>'Form Green LTCP-EZ p1 '!L7</f>
        <v>0</v>
      </c>
      <c r="L7" s="230"/>
    </row>
    <row r="8" spans="2:12" ht="13.5" thickBot="1">
      <c r="B8" s="228"/>
      <c r="C8" s="816"/>
      <c r="D8" s="817"/>
      <c r="E8" s="817"/>
      <c r="F8" s="817"/>
      <c r="G8" s="817"/>
      <c r="H8" s="818"/>
      <c r="I8" s="816"/>
      <c r="J8" s="818"/>
      <c r="K8" s="820"/>
      <c r="L8" s="230"/>
    </row>
    <row r="9" spans="2:12" ht="15.75">
      <c r="B9" s="231"/>
      <c r="C9" s="232"/>
      <c r="D9" s="25"/>
      <c r="E9" s="26"/>
      <c r="F9" s="26"/>
      <c r="G9" s="26"/>
      <c r="H9" s="26"/>
      <c r="I9" s="26"/>
      <c r="J9" s="26"/>
      <c r="K9" s="26"/>
      <c r="L9" s="233"/>
    </row>
    <row r="10" spans="2:12" ht="14.25" thickBot="1">
      <c r="B10" s="231"/>
      <c r="C10" s="26"/>
      <c r="D10" s="25"/>
      <c r="E10" s="26"/>
      <c r="F10" s="26"/>
      <c r="G10" s="26"/>
      <c r="H10" s="310" t="s">
        <v>477</v>
      </c>
      <c r="I10" s="310" t="s">
        <v>478</v>
      </c>
      <c r="J10" s="310" t="s">
        <v>479</v>
      </c>
      <c r="K10" s="310" t="s">
        <v>480</v>
      </c>
      <c r="L10" s="233"/>
    </row>
    <row r="11" spans="2:12" ht="12.75">
      <c r="B11" s="231"/>
      <c r="C11" s="2" t="s">
        <v>507</v>
      </c>
      <c r="D11" s="2">
        <v>1</v>
      </c>
      <c r="E11" s="3" t="s">
        <v>646</v>
      </c>
      <c r="F11" s="3"/>
      <c r="G11" s="4">
        <v>1</v>
      </c>
      <c r="H11" s="311">
        <f>IF(ISNUMBER('Form Green LTCP-EZ p2'!H15),'Form Green LTCP-EZ p2'!H15,"")</f>
      </c>
      <c r="I11" s="312">
        <f>IF(ISNUMBER('Form Green LTCP-EZ p2'!I15),'Form Green LTCP-EZ p2'!I15,"")</f>
      </c>
      <c r="J11" s="312">
        <f>IF(ISNUMBER('Form Green LTCP-EZ p2'!J15),'Form Green LTCP-EZ p2'!J15,"")</f>
      </c>
      <c r="K11" s="313">
        <f>IF(ISNUMBER('Form Green LTCP-EZ p2'!K15),'Form Green LTCP-EZ p2'!K15,"")</f>
      </c>
      <c r="L11" s="233"/>
    </row>
    <row r="12" spans="2:12" ht="12.75">
      <c r="B12" s="231"/>
      <c r="C12" s="218" t="s">
        <v>508</v>
      </c>
      <c r="D12" s="278">
        <v>2</v>
      </c>
      <c r="E12" s="21" t="s">
        <v>647</v>
      </c>
      <c r="F12" s="21"/>
      <c r="G12" s="7">
        <v>2</v>
      </c>
      <c r="H12" s="311">
        <f>T('Form Green LTCP-EZ p2'!H16)</f>
      </c>
      <c r="I12" s="289">
        <f>T('Form Green LTCP-EZ p2'!I16)</f>
      </c>
      <c r="J12" s="289">
        <f>T('Form Green LTCP-EZ p2'!J16)</f>
      </c>
      <c r="K12" s="290">
        <f>T('Form Green LTCP-EZ p2'!K16)</f>
      </c>
      <c r="L12" s="233"/>
    </row>
    <row r="13" spans="2:12" ht="13.5" thickBot="1">
      <c r="B13" s="231"/>
      <c r="C13" s="26"/>
      <c r="D13" s="278">
        <v>3</v>
      </c>
      <c r="E13" s="276" t="s">
        <v>519</v>
      </c>
      <c r="F13" s="21"/>
      <c r="G13" s="7">
        <v>3</v>
      </c>
      <c r="H13" s="501"/>
      <c r="I13" s="502"/>
      <c r="J13" s="502"/>
      <c r="K13" s="503"/>
      <c r="L13" s="233"/>
    </row>
    <row r="14" spans="2:12" ht="12.75">
      <c r="B14" s="231"/>
      <c r="C14" s="2" t="s">
        <v>97</v>
      </c>
      <c r="D14" s="317">
        <v>4</v>
      </c>
      <c r="E14" s="19" t="s">
        <v>587</v>
      </c>
      <c r="F14" s="19"/>
      <c r="G14" s="9">
        <f>D14</f>
        <v>4</v>
      </c>
      <c r="H14" s="504"/>
      <c r="I14" s="505"/>
      <c r="J14" s="505"/>
      <c r="K14" s="506"/>
      <c r="L14" s="233"/>
    </row>
    <row r="15" spans="2:12" ht="12.75">
      <c r="B15" s="231"/>
      <c r="C15" s="26"/>
      <c r="D15" s="278">
        <v>5</v>
      </c>
      <c r="E15" s="21" t="s">
        <v>520</v>
      </c>
      <c r="F15" s="21"/>
      <c r="G15" s="10">
        <f>D15</f>
        <v>5</v>
      </c>
      <c r="H15" s="37">
        <f>IF(AND(ISNUMBER(H11),ISNUMBER(H13),ISNUMBER(H14)),H11*H13*H14,"")</f>
      </c>
      <c r="I15" s="30">
        <f>IF(AND(ISNUMBER(I11),ISNUMBER(I13),ISNUMBER(I14)),I11*I13*I14,"")</f>
      </c>
      <c r="J15" s="30">
        <f>IF(AND(ISNUMBER(J11),ISNUMBER(J13),ISNUMBER(J14)),J11*J13*J14,"")</f>
      </c>
      <c r="K15" s="292">
        <f>IF(AND(ISNUMBER(K11),ISNUMBER(K13),ISNUMBER(K14)),K11*K13*K14,"")</f>
      </c>
      <c r="L15" s="233"/>
    </row>
    <row r="16" spans="2:12" ht="13.5" thickBot="1">
      <c r="B16" s="231"/>
      <c r="C16" s="26"/>
      <c r="D16" s="278">
        <v>6</v>
      </c>
      <c r="E16" s="21" t="s">
        <v>658</v>
      </c>
      <c r="F16" s="21"/>
      <c r="G16" s="10">
        <f>D16</f>
        <v>6</v>
      </c>
      <c r="H16" s="36">
        <f>IF(ISNUMBER(H15),H15*0.6517,"")</f>
      </c>
      <c r="I16" s="29">
        <f>IF(ISNUMBER(I15),I15*0.6517,"")</f>
      </c>
      <c r="J16" s="29">
        <f>IF(ISNUMBER(J15),J15*0.6517,"")</f>
      </c>
      <c r="K16" s="291">
        <f>IF(ISNUMBER(K15),K15*0.6517,"")</f>
      </c>
      <c r="L16" s="233"/>
    </row>
    <row r="17" spans="2:12" ht="12.75">
      <c r="B17" s="231"/>
      <c r="C17" s="31" t="s">
        <v>557</v>
      </c>
      <c r="D17" s="318">
        <v>7</v>
      </c>
      <c r="E17" s="319" t="s">
        <v>545</v>
      </c>
      <c r="F17" s="586"/>
      <c r="G17" s="583">
        <v>7</v>
      </c>
      <c r="H17" s="894"/>
      <c r="I17" s="880"/>
      <c r="J17" s="880"/>
      <c r="K17" s="868"/>
      <c r="L17" s="233"/>
    </row>
    <row r="18" spans="2:12" ht="12.75">
      <c r="B18" s="231"/>
      <c r="C18" s="584" t="s">
        <v>558</v>
      </c>
      <c r="D18" s="585"/>
      <c r="E18" s="276"/>
      <c r="F18" s="588"/>
      <c r="G18" s="587"/>
      <c r="H18" s="895"/>
      <c r="I18" s="881"/>
      <c r="J18" s="881"/>
      <c r="K18" s="869"/>
      <c r="L18" s="233"/>
    </row>
    <row r="19" spans="2:12" ht="13.5" thickBot="1">
      <c r="B19" s="231"/>
      <c r="C19" s="584" t="s">
        <v>559</v>
      </c>
      <c r="D19" s="585"/>
      <c r="E19" s="276"/>
      <c r="F19" s="21"/>
      <c r="G19" s="587"/>
      <c r="H19" s="896"/>
      <c r="I19" s="882"/>
      <c r="J19" s="882"/>
      <c r="K19" s="870"/>
      <c r="L19" s="233"/>
    </row>
    <row r="20" spans="2:12" ht="13.5" customHeight="1">
      <c r="B20" s="231"/>
      <c r="C20" s="2" t="s">
        <v>509</v>
      </c>
      <c r="D20" s="317">
        <v>8</v>
      </c>
      <c r="E20" s="19" t="s">
        <v>659</v>
      </c>
      <c r="F20" s="19"/>
      <c r="G20" s="12">
        <v>8</v>
      </c>
      <c r="H20" s="893">
        <f>IF(AND(ISNUMBER(H16),ISNUMBER(H17)),SUM(H16:H17),"")</f>
      </c>
      <c r="I20" s="856">
        <f>IF(AND(ISNUMBER(I16),ISNUMBER(I17)),SUM(I16:I17),"")</f>
      </c>
      <c r="J20" s="856">
        <f>IF(AND(ISNUMBER(J16),ISNUMBER(J17)),SUM(J16:J17),"")</f>
      </c>
      <c r="K20" s="873">
        <f>IF(AND(ISNUMBER(K16),ISNUMBER(K17)),SUM(K16:K17),"")</f>
      </c>
      <c r="L20" s="233"/>
    </row>
    <row r="21" spans="2:12" ht="13.5" thickBot="1">
      <c r="B21" s="231"/>
      <c r="C21" s="204" t="s">
        <v>510</v>
      </c>
      <c r="D21" s="320"/>
      <c r="E21" s="209"/>
      <c r="F21" s="209"/>
      <c r="G21" s="216"/>
      <c r="H21" s="891"/>
      <c r="I21" s="838"/>
      <c r="J21" s="838"/>
      <c r="K21" s="861"/>
      <c r="L21" s="233"/>
    </row>
    <row r="22" spans="2:18" ht="12.75">
      <c r="B22" s="231"/>
      <c r="C22" s="2" t="s">
        <v>98</v>
      </c>
      <c r="D22" s="317">
        <v>9</v>
      </c>
      <c r="E22" s="19" t="s">
        <v>648</v>
      </c>
      <c r="F22" s="19"/>
      <c r="G22" s="13">
        <v>9</v>
      </c>
      <c r="H22" s="327">
        <f>IF(ISNUMBER('Form Green LTCP-EZ p2'!H18),'Form Green LTCP-EZ p2'!H18,"")</f>
      </c>
      <c r="I22" s="328">
        <f>IF(ISNUMBER('Form Green LTCP-EZ p2'!I18),'Form Green LTCP-EZ p2'!I18,"")</f>
      </c>
      <c r="J22" s="328">
        <f>IF(ISNUMBER('Form Green LTCP-EZ p2'!J18),'Form Green LTCP-EZ p2'!J18,"")</f>
      </c>
      <c r="K22" s="329">
        <f>IF(ISNUMBER('Form Green LTCP-EZ p2'!K18),'Form Green LTCP-EZ p2'!K18,"")</f>
      </c>
      <c r="L22" s="233"/>
      <c r="N22" s="68"/>
      <c r="O22" s="68"/>
      <c r="P22" s="68"/>
      <c r="Q22" s="68"/>
      <c r="R22" s="68"/>
    </row>
    <row r="23" spans="2:18" ht="12.75">
      <c r="B23" s="231"/>
      <c r="C23" s="22"/>
      <c r="D23" s="278">
        <v>10</v>
      </c>
      <c r="E23" s="21" t="s">
        <v>581</v>
      </c>
      <c r="F23" s="21"/>
      <c r="G23" s="41">
        <v>10</v>
      </c>
      <c r="H23" s="883">
        <f>IF(AND(ISNUMBER(H20),ISNUMBER(H22)),MIN(1,H22/H20),"")</f>
      </c>
      <c r="I23" s="852">
        <f>IF(AND(ISNUMBER(I20),ISNUMBER(I22)),MIN(1,I22/I20),"")</f>
      </c>
      <c r="J23" s="852">
        <f>IF(AND(ISNUMBER(J20),ISNUMBER(J22)),MIN(1,J22/J20),"")</f>
      </c>
      <c r="K23" s="854">
        <f>IF(AND(ISNUMBER(K20),ISNUMBER(K22)),MIN(1,K22/K20),"")</f>
      </c>
      <c r="L23" s="233"/>
      <c r="N23" s="68"/>
      <c r="O23" s="68"/>
      <c r="P23" s="68"/>
      <c r="Q23" s="68"/>
      <c r="R23" s="68"/>
    </row>
    <row r="24" spans="2:18" ht="12.75">
      <c r="B24" s="231"/>
      <c r="C24" s="22"/>
      <c r="D24" s="278"/>
      <c r="E24" s="275" t="s">
        <v>580</v>
      </c>
      <c r="F24" s="21"/>
      <c r="G24" s="41"/>
      <c r="H24" s="884"/>
      <c r="I24" s="853"/>
      <c r="J24" s="853"/>
      <c r="K24" s="855"/>
      <c r="L24" s="233"/>
      <c r="N24" s="68"/>
      <c r="O24" s="68"/>
      <c r="P24" s="68"/>
      <c r="Q24" s="68"/>
      <c r="R24" s="68"/>
    </row>
    <row r="25" spans="2:18" ht="12.75">
      <c r="B25" s="231"/>
      <c r="C25" s="26"/>
      <c r="D25" s="278">
        <v>11</v>
      </c>
      <c r="E25" s="21" t="s">
        <v>521</v>
      </c>
      <c r="F25" s="21"/>
      <c r="G25" s="14">
        <v>11</v>
      </c>
      <c r="H25" s="897">
        <f>IF(ISNUMBER(H23),(1-H23)^2,"")</f>
      </c>
      <c r="I25" s="876">
        <f>IF(ISNUMBER(I23),(1-I23)^2,"")</f>
      </c>
      <c r="J25" s="876">
        <f>IF(ISNUMBER(J23),(1-J23)^2,"")</f>
      </c>
      <c r="K25" s="878">
        <f>IF(ISNUMBER(K23),(1-K23)^2,"")</f>
      </c>
      <c r="L25" s="233"/>
      <c r="N25" s="68"/>
      <c r="O25" s="68"/>
      <c r="P25" s="68"/>
      <c r="Q25" s="68"/>
      <c r="R25" s="68"/>
    </row>
    <row r="26" spans="2:18" ht="12.75">
      <c r="B26" s="231"/>
      <c r="C26" s="26"/>
      <c r="D26" s="278"/>
      <c r="E26" s="275" t="s">
        <v>543</v>
      </c>
      <c r="F26" s="68"/>
      <c r="G26" s="16"/>
      <c r="H26" s="898"/>
      <c r="I26" s="877"/>
      <c r="J26" s="877"/>
      <c r="K26" s="879"/>
      <c r="L26" s="233"/>
      <c r="N26" s="68"/>
      <c r="O26" s="68"/>
      <c r="P26" s="68"/>
      <c r="Q26" s="68"/>
      <c r="R26" s="68"/>
    </row>
    <row r="27" spans="2:18" ht="12.75">
      <c r="B27" s="231"/>
      <c r="C27" s="26"/>
      <c r="D27" s="278">
        <v>12</v>
      </c>
      <c r="E27" s="276" t="s">
        <v>522</v>
      </c>
      <c r="F27" s="68"/>
      <c r="G27" s="14">
        <v>12</v>
      </c>
      <c r="H27" s="37">
        <f>IF(ISNUMBER(H14),2.1*H14,"")</f>
      </c>
      <c r="I27" s="30">
        <f>IF(ISNUMBER(I14),2.1*I14,"")</f>
      </c>
      <c r="J27" s="30">
        <f>IF(ISNUMBER(J14),2.1*J14,"")</f>
      </c>
      <c r="K27" s="292">
        <f>IF(ISNUMBER(K14),2.1*K14,"")</f>
      </c>
      <c r="L27" s="233"/>
      <c r="N27" s="68"/>
      <c r="O27" s="68"/>
      <c r="P27" s="68"/>
      <c r="Q27" s="68"/>
      <c r="R27" s="68"/>
    </row>
    <row r="28" spans="2:18" ht="12.75">
      <c r="B28" s="231"/>
      <c r="C28" s="26"/>
      <c r="D28" s="278">
        <v>13</v>
      </c>
      <c r="E28" s="276" t="s">
        <v>660</v>
      </c>
      <c r="F28" s="68"/>
      <c r="G28" s="14">
        <v>13</v>
      </c>
      <c r="H28" s="36">
        <f>IF(AND(ISNUMBER(H11),ISNUMBER(H13),ISNUMBER(H27)),H11*H13*H27*0.02715,"")</f>
      </c>
      <c r="I28" s="29">
        <f>IF(AND(ISNUMBER(I11),ISNUMBER(I13),ISNUMBER(I27)),I11*I13*I27*0.02715,"")</f>
      </c>
      <c r="J28" s="29">
        <f>IF(AND(ISNUMBER(J11),ISNUMBER(J13),ISNUMBER(J27)),J11*J13*J27*0.02715,"")</f>
      </c>
      <c r="K28" s="291">
        <f>IF(AND(ISNUMBER(K11),ISNUMBER(K13),ISNUMBER(K27)),K11*K13*K27*0.02715,"")</f>
      </c>
      <c r="L28" s="233"/>
      <c r="N28" s="68"/>
      <c r="O28" s="68"/>
      <c r="P28" s="330"/>
      <c r="Q28" s="68"/>
      <c r="R28" s="68"/>
    </row>
    <row r="29" spans="2:18" ht="12.75">
      <c r="B29" s="231"/>
      <c r="C29" s="26"/>
      <c r="D29" s="278">
        <v>14</v>
      </c>
      <c r="E29" s="276" t="s">
        <v>544</v>
      </c>
      <c r="F29" s="68"/>
      <c r="G29" s="14">
        <v>14</v>
      </c>
      <c r="H29" s="36">
        <f>IF(ISNUMBER(H17),H17,"")</f>
      </c>
      <c r="I29" s="29">
        <f>IF(ISNUMBER(I17),I17,"")</f>
      </c>
      <c r="J29" s="29">
        <f>IF(ISNUMBER(J17),J17,"")</f>
      </c>
      <c r="K29" s="291">
        <f>IF(ISNUMBER(K17),K17,"")</f>
      </c>
      <c r="L29" s="233"/>
      <c r="N29" s="68"/>
      <c r="O29" s="68"/>
      <c r="P29" s="330"/>
      <c r="Q29" s="68"/>
      <c r="R29" s="68"/>
    </row>
    <row r="30" spans="2:18" ht="12.75">
      <c r="B30" s="231"/>
      <c r="C30" s="26"/>
      <c r="D30" s="278">
        <v>15</v>
      </c>
      <c r="E30" s="276" t="s">
        <v>523</v>
      </c>
      <c r="F30" s="68"/>
      <c r="G30" s="14">
        <v>15</v>
      </c>
      <c r="H30" s="36">
        <f>IF(AND(ISNUMBER(H28),ISNUMBER(H29)),H28+H29,"")</f>
      </c>
      <c r="I30" s="29">
        <f>IF(AND(ISNUMBER(I28),ISNUMBER(I29)),I28+I29,"")</f>
      </c>
      <c r="J30" s="29">
        <f>IF(AND(ISNUMBER(J28),ISNUMBER(J29)),J28+J29,"")</f>
      </c>
      <c r="K30" s="291">
        <f>IF(AND(ISNUMBER(K28),ISNUMBER(K29)),K28+K29,"")</f>
      </c>
      <c r="L30" s="233"/>
      <c r="N30" s="68"/>
      <c r="O30" s="68"/>
      <c r="P30" s="330"/>
      <c r="Q30" s="68"/>
      <c r="R30" s="68"/>
    </row>
    <row r="31" spans="2:18" ht="12.75">
      <c r="B31" s="251"/>
      <c r="C31" s="26"/>
      <c r="D31" s="278">
        <f>D30+1</f>
        <v>16</v>
      </c>
      <c r="E31" s="874" t="s">
        <v>511</v>
      </c>
      <c r="F31" s="875"/>
      <c r="G31" s="11">
        <v>16</v>
      </c>
      <c r="H31" s="890">
        <f>IF(AND(ISNUMBER(H25),ISNUMBER(H30)),H30*H25,"")</f>
      </c>
      <c r="I31" s="837">
        <f>IF(AND(ISNUMBER(I25),ISNUMBER(I30)),I30*I25,"")</f>
      </c>
      <c r="J31" s="837">
        <f>IF(AND(ISNUMBER(J25),ISNUMBER(J30)),J30*J25,"")</f>
      </c>
      <c r="K31" s="860">
        <f>IF(AND(ISNUMBER(K25),ISNUMBER(K30)),K30*K25,"")</f>
      </c>
      <c r="L31" s="233"/>
      <c r="N31" s="68"/>
      <c r="O31" s="68"/>
      <c r="P31" s="68"/>
      <c r="Q31" s="68"/>
      <c r="R31" s="68"/>
    </row>
    <row r="32" spans="2:18" ht="12.75" customHeight="1" thickBot="1">
      <c r="B32" s="251"/>
      <c r="C32" s="26"/>
      <c r="D32" s="278"/>
      <c r="E32" t="s">
        <v>579</v>
      </c>
      <c r="F32" s="314"/>
      <c r="G32" s="41"/>
      <c r="H32" s="891"/>
      <c r="I32" s="838"/>
      <c r="J32" s="838"/>
      <c r="K32" s="861"/>
      <c r="L32" s="233"/>
      <c r="N32" s="68"/>
      <c r="O32" s="68"/>
      <c r="P32" s="331"/>
      <c r="Q32" s="68"/>
      <c r="R32" s="68"/>
    </row>
    <row r="33" spans="2:18" ht="12.75" customHeight="1">
      <c r="B33" s="231"/>
      <c r="C33" s="2" t="s">
        <v>512</v>
      </c>
      <c r="D33" s="317">
        <f>D31+1</f>
        <v>17</v>
      </c>
      <c r="E33" s="92" t="s">
        <v>524</v>
      </c>
      <c r="F33" s="24"/>
      <c r="G33" s="286">
        <v>17</v>
      </c>
      <c r="H33" s="888"/>
      <c r="I33" s="866"/>
      <c r="J33" s="866"/>
      <c r="K33" s="871"/>
      <c r="L33" s="233"/>
      <c r="N33" s="68"/>
      <c r="O33" s="68"/>
      <c r="P33" s="331"/>
      <c r="Q33" s="68"/>
      <c r="R33" s="68"/>
    </row>
    <row r="34" spans="2:18" ht="12.75" customHeight="1">
      <c r="B34" s="231"/>
      <c r="C34" s="22"/>
      <c r="D34" s="278"/>
      <c r="E34" s="40" t="s">
        <v>546</v>
      </c>
      <c r="F34" s="26"/>
      <c r="G34" s="332"/>
      <c r="H34" s="889"/>
      <c r="I34" s="867"/>
      <c r="J34" s="867"/>
      <c r="K34" s="872"/>
      <c r="L34" s="233"/>
      <c r="N34" s="68"/>
      <c r="O34" s="68"/>
      <c r="P34" s="330"/>
      <c r="Q34" s="68"/>
      <c r="R34" s="68"/>
    </row>
    <row r="35" spans="2:18" ht="12.75" customHeight="1">
      <c r="B35" s="231"/>
      <c r="C35" s="22"/>
      <c r="D35" s="278">
        <v>18</v>
      </c>
      <c r="E35" s="78" t="s">
        <v>525</v>
      </c>
      <c r="G35" s="288">
        <v>18</v>
      </c>
      <c r="H35" s="333">
        <f>IF(AND(ISNUMBER(H28),ISNUMBER(H33)),H33*H28,"")</f>
      </c>
      <c r="I35" s="334">
        <f>IF(AND(ISNUMBER(I28),ISNUMBER(I33)),I33*I28,"")</f>
      </c>
      <c r="J35" s="334">
        <f>IF(AND(ISNUMBER(J28),ISNUMBER(J33)),J33*J28,"")</f>
      </c>
      <c r="K35" s="335">
        <f>IF(AND(ISNUMBER(K28),ISNUMBER(K33)),K33*K28,"")</f>
      </c>
      <c r="L35" s="233"/>
      <c r="N35" s="68"/>
      <c r="O35" s="68"/>
      <c r="P35" s="330"/>
      <c r="Q35" s="68"/>
      <c r="R35" s="68"/>
    </row>
    <row r="36" spans="2:18" ht="12.75" customHeight="1">
      <c r="B36" s="231"/>
      <c r="C36" s="22"/>
      <c r="D36" s="278">
        <v>19</v>
      </c>
      <c r="E36" t="s">
        <v>561</v>
      </c>
      <c r="G36" s="16">
        <v>19</v>
      </c>
      <c r="H36" s="846">
        <f>IF(AND(ISNUMBER(H29),ISNUMBER(H35)),H29+H35,"")</f>
      </c>
      <c r="I36" s="848">
        <f>IF(AND(ISNUMBER(I29),ISNUMBER(I35)),I29+I35,"")</f>
      </c>
      <c r="J36" s="848">
        <f>IF(AND(ISNUMBER(J29),ISNUMBER(J35)),J29+J35,"")</f>
      </c>
      <c r="K36" s="864">
        <f>IF(AND(ISNUMBER(K29),ISNUMBER(K35)),K29+K35,"")</f>
      </c>
      <c r="L36" s="233"/>
      <c r="N36" s="68"/>
      <c r="O36" s="68"/>
      <c r="P36" s="330"/>
      <c r="Q36" s="68"/>
      <c r="R36" s="68"/>
    </row>
    <row r="37" spans="2:18" ht="12.75" customHeight="1" thickBot="1">
      <c r="B37" s="231"/>
      <c r="C37" s="22"/>
      <c r="D37" s="278"/>
      <c r="E37" s="78" t="s">
        <v>560</v>
      </c>
      <c r="G37" s="16"/>
      <c r="H37" s="847"/>
      <c r="I37" s="849"/>
      <c r="J37" s="849"/>
      <c r="K37" s="865"/>
      <c r="L37" s="233"/>
      <c r="N37" s="68"/>
      <c r="O37" s="68"/>
      <c r="P37" s="330"/>
      <c r="Q37" s="68"/>
      <c r="R37" s="68"/>
    </row>
    <row r="38" spans="2:18" ht="12.75" customHeight="1">
      <c r="B38" s="231"/>
      <c r="C38" s="2" t="s">
        <v>100</v>
      </c>
      <c r="D38" s="317">
        <f>D36+1</f>
        <v>20</v>
      </c>
      <c r="E38" s="24" t="s">
        <v>513</v>
      </c>
      <c r="F38" s="24"/>
      <c r="G38" s="286">
        <f>D38</f>
        <v>20</v>
      </c>
      <c r="H38" s="842">
        <f>IF(AND(ISNUMBER(H20),ISNUMBER(H22)),MIN(H20,H22),"")</f>
      </c>
      <c r="I38" s="844">
        <f>IF(AND(ISNUMBER(I20),ISNUMBER(I22)),MIN(I20,I22),"")</f>
      </c>
      <c r="J38" s="844">
        <f>IF(AND(ISNUMBER(J20),ISNUMBER(J22)),MIN(J20,J22),"")</f>
      </c>
      <c r="K38" s="862">
        <f>IF(AND(ISNUMBER(K20),ISNUMBER(K22)),MIN(K20,K22),"")</f>
      </c>
      <c r="L38" s="233"/>
      <c r="N38" s="68"/>
      <c r="O38" s="68"/>
      <c r="P38" s="331"/>
      <c r="Q38" s="68"/>
      <c r="R38" s="68"/>
    </row>
    <row r="39" spans="2:18" ht="12.75" customHeight="1">
      <c r="B39" s="231"/>
      <c r="C39" s="22"/>
      <c r="D39" s="278"/>
      <c r="E39" s="78" t="s">
        <v>526</v>
      </c>
      <c r="G39" s="16"/>
      <c r="H39" s="843"/>
      <c r="I39" s="845"/>
      <c r="J39" s="845"/>
      <c r="K39" s="863"/>
      <c r="L39" s="233"/>
      <c r="N39" s="68"/>
      <c r="O39" s="68"/>
      <c r="P39" s="331"/>
      <c r="Q39" s="68"/>
      <c r="R39" s="68"/>
    </row>
    <row r="40" spans="2:18" ht="12.75" customHeight="1">
      <c r="B40" s="231"/>
      <c r="C40" s="22"/>
      <c r="D40" s="278">
        <f>D38+1</f>
        <v>21</v>
      </c>
      <c r="E40" s="874" t="s">
        <v>514</v>
      </c>
      <c r="F40" s="887"/>
      <c r="G40" s="11">
        <f>D40</f>
        <v>21</v>
      </c>
      <c r="H40" s="839">
        <f>IF(AND(H38="",I38="",J38="",K38=""),"",SUM(H38:K38))</f>
      </c>
      <c r="I40" s="336"/>
      <c r="J40" s="336"/>
      <c r="K40" s="336"/>
      <c r="L40" s="233"/>
      <c r="N40" s="68"/>
      <c r="O40" s="68"/>
      <c r="P40" s="68"/>
      <c r="Q40" s="68"/>
      <c r="R40" s="68"/>
    </row>
    <row r="41" spans="2:18" ht="12.75" customHeight="1">
      <c r="B41" s="231"/>
      <c r="C41" s="22"/>
      <c r="D41" s="278"/>
      <c r="E41" s="275" t="s">
        <v>515</v>
      </c>
      <c r="F41" s="314"/>
      <c r="G41" s="18"/>
      <c r="H41" s="840"/>
      <c r="I41" s="287"/>
      <c r="J41" s="287"/>
      <c r="K41" s="287"/>
      <c r="L41" s="233"/>
      <c r="N41" s="68"/>
      <c r="O41" s="68"/>
      <c r="P41" s="330"/>
      <c r="Q41" s="68"/>
      <c r="R41" s="68"/>
    </row>
    <row r="42" spans="2:18" ht="12.75" customHeight="1">
      <c r="B42" s="231"/>
      <c r="C42" s="26"/>
      <c r="D42" s="278">
        <f>D40+1</f>
        <v>22</v>
      </c>
      <c r="E42" s="21" t="s">
        <v>562</v>
      </c>
      <c r="F42" s="21"/>
      <c r="G42" s="10">
        <f>D42</f>
        <v>22</v>
      </c>
      <c r="H42" s="507"/>
      <c r="I42" s="287"/>
      <c r="J42" s="287"/>
      <c r="K42" s="287"/>
      <c r="L42" s="233"/>
      <c r="N42" s="68"/>
      <c r="O42" s="68"/>
      <c r="P42" s="68"/>
      <c r="Q42" s="68"/>
      <c r="R42" s="68"/>
    </row>
    <row r="43" spans="2:18" ht="12.75">
      <c r="B43" s="231"/>
      <c r="C43" s="26"/>
      <c r="D43" s="278">
        <f>D42+1</f>
        <v>23</v>
      </c>
      <c r="E43" s="21" t="s">
        <v>563</v>
      </c>
      <c r="F43" s="21"/>
      <c r="G43" s="11">
        <f>D43</f>
        <v>23</v>
      </c>
      <c r="H43" s="508"/>
      <c r="I43" s="287"/>
      <c r="J43" s="287"/>
      <c r="K43" s="287"/>
      <c r="L43" s="233"/>
      <c r="N43" s="68"/>
      <c r="O43" s="68"/>
      <c r="P43" s="68"/>
      <c r="Q43" s="68"/>
      <c r="R43" s="68"/>
    </row>
    <row r="44" spans="2:18" ht="12.75">
      <c r="B44" s="231"/>
      <c r="C44" s="26"/>
      <c r="D44" s="278">
        <f>D43+1</f>
        <v>24</v>
      </c>
      <c r="E44" s="21" t="s">
        <v>516</v>
      </c>
      <c r="F44" s="275"/>
      <c r="G44" s="11">
        <f>D44</f>
        <v>24</v>
      </c>
      <c r="H44" s="839">
        <f>IF(AND(H40="",ISBLANK(H42),ISBLANK(H43)),"",SUM(H40:H43))</f>
      </c>
      <c r="I44" s="287"/>
      <c r="J44" s="287"/>
      <c r="K44" s="287"/>
      <c r="L44" s="233"/>
      <c r="N44" s="68"/>
      <c r="O44" s="68"/>
      <c r="P44" s="337"/>
      <c r="Q44" s="68"/>
      <c r="R44" s="68"/>
    </row>
    <row r="45" spans="2:18" ht="13.5" thickBot="1">
      <c r="B45" s="231"/>
      <c r="C45" s="26"/>
      <c r="D45" s="278"/>
      <c r="E45" s="275" t="s">
        <v>517</v>
      </c>
      <c r="F45" s="275"/>
      <c r="G45" s="41"/>
      <c r="H45" s="836"/>
      <c r="I45" s="287"/>
      <c r="J45" s="287"/>
      <c r="K45" s="287"/>
      <c r="L45" s="233"/>
      <c r="N45" s="68"/>
      <c r="O45" s="68"/>
      <c r="P45" s="337"/>
      <c r="Q45" s="68"/>
      <c r="R45" s="68"/>
    </row>
    <row r="46" spans="2:18" ht="12.75">
      <c r="B46" s="231"/>
      <c r="C46" s="2" t="s">
        <v>99</v>
      </c>
      <c r="D46" s="317">
        <f>D44+1</f>
        <v>25</v>
      </c>
      <c r="E46" s="19" t="s">
        <v>661</v>
      </c>
      <c r="F46" s="19"/>
      <c r="G46" s="12">
        <f>D46</f>
        <v>25</v>
      </c>
      <c r="H46" s="346">
        <f>IF(ISNUMBER('Form Green LTCP-EZ p1 '!L25),'Form Green LTCP-EZ p1 '!L25,"")</f>
      </c>
      <c r="I46" s="287"/>
      <c r="J46" s="287"/>
      <c r="K46" s="287"/>
      <c r="L46" s="233"/>
      <c r="N46" s="68"/>
      <c r="O46" s="324"/>
      <c r="P46" s="338"/>
      <c r="Q46" s="324"/>
      <c r="R46" s="68"/>
    </row>
    <row r="47" spans="2:18" ht="12.75">
      <c r="B47" s="231"/>
      <c r="C47" s="22"/>
      <c r="D47" s="278">
        <f>D46+1</f>
        <v>26</v>
      </c>
      <c r="E47" s="21" t="s">
        <v>551</v>
      </c>
      <c r="F47" s="21"/>
      <c r="G47" s="11">
        <f>D47</f>
        <v>26</v>
      </c>
      <c r="H47" s="841">
        <f>IF(AND(ISNUMBER(H44),ISNUMBER(H46)),MIN(1,H46/H44),"")</f>
      </c>
      <c r="I47" s="287"/>
      <c r="J47" s="287"/>
      <c r="K47" s="287"/>
      <c r="L47" s="233"/>
      <c r="N47" s="68"/>
      <c r="O47" s="68"/>
      <c r="P47" s="339"/>
      <c r="Q47" s="68"/>
      <c r="R47" s="68"/>
    </row>
    <row r="48" spans="2:18" ht="12.75">
      <c r="B48" s="231"/>
      <c r="C48" s="22"/>
      <c r="D48" s="278"/>
      <c r="E48" s="275" t="s">
        <v>552</v>
      </c>
      <c r="F48" s="21"/>
      <c r="G48" s="41"/>
      <c r="H48" s="859"/>
      <c r="I48" s="287"/>
      <c r="J48" s="287"/>
      <c r="K48" s="287"/>
      <c r="L48" s="233"/>
      <c r="N48" s="68"/>
      <c r="O48" s="68"/>
      <c r="P48" s="68"/>
      <c r="Q48" s="68"/>
      <c r="R48" s="68"/>
    </row>
    <row r="49" spans="2:18" ht="12.75">
      <c r="B49" s="231"/>
      <c r="C49" s="22"/>
      <c r="D49" s="278">
        <f>D47+1</f>
        <v>27</v>
      </c>
      <c r="E49" s="21" t="s">
        <v>527</v>
      </c>
      <c r="F49" s="21"/>
      <c r="G49" s="11">
        <f>D49</f>
        <v>27</v>
      </c>
      <c r="H49" s="841">
        <f>IF(ISNUMBER(H47),(1-H47)^2,"")</f>
      </c>
      <c r="I49" s="287"/>
      <c r="J49" s="287"/>
      <c r="K49" s="287"/>
      <c r="L49" s="233"/>
      <c r="N49" s="68"/>
      <c r="O49" s="68"/>
      <c r="P49" s="68"/>
      <c r="Q49" s="68"/>
      <c r="R49" s="68"/>
    </row>
    <row r="50" spans="2:18" ht="12.75">
      <c r="B50" s="231"/>
      <c r="C50" s="22"/>
      <c r="D50" s="278"/>
      <c r="E50" s="275" t="s">
        <v>547</v>
      </c>
      <c r="F50" s="21"/>
      <c r="G50" s="18"/>
      <c r="H50" s="840"/>
      <c r="I50" s="287"/>
      <c r="J50" s="287"/>
      <c r="K50" s="287"/>
      <c r="L50" s="233"/>
      <c r="N50" s="68"/>
      <c r="O50" s="340"/>
      <c r="P50" s="68"/>
      <c r="Q50" s="68"/>
      <c r="R50" s="68"/>
    </row>
    <row r="51" spans="2:18" ht="12.75">
      <c r="B51" s="231"/>
      <c r="C51" s="22"/>
      <c r="D51" s="278">
        <f>D49+1</f>
        <v>28</v>
      </c>
      <c r="E51" s="874" t="s">
        <v>564</v>
      </c>
      <c r="F51" s="887"/>
      <c r="G51" s="11">
        <f>D51</f>
        <v>28</v>
      </c>
      <c r="H51" s="839">
        <f>IF(AND(H36="",I36="",J36="",K36=""),"",SUM(H36:K36))</f>
      </c>
      <c r="I51" s="287"/>
      <c r="J51" s="287"/>
      <c r="K51" s="287"/>
      <c r="L51" s="233"/>
      <c r="N51" s="68"/>
      <c r="O51" s="68"/>
      <c r="P51" s="68"/>
      <c r="Q51" s="68"/>
      <c r="R51" s="68"/>
    </row>
    <row r="52" spans="2:18" ht="12.75">
      <c r="B52" s="231"/>
      <c r="C52" s="22"/>
      <c r="D52" s="278"/>
      <c r="E52" s="276" t="s">
        <v>565</v>
      </c>
      <c r="F52" s="314"/>
      <c r="G52" s="41"/>
      <c r="H52" s="840"/>
      <c r="I52" s="287"/>
      <c r="J52" s="287"/>
      <c r="K52" s="287"/>
      <c r="L52" s="233"/>
      <c r="N52" s="68"/>
      <c r="O52" s="68"/>
      <c r="P52" s="68"/>
      <c r="Q52" s="68"/>
      <c r="R52" s="68"/>
    </row>
    <row r="53" spans="2:12" ht="12.75">
      <c r="B53" s="231"/>
      <c r="C53" s="22"/>
      <c r="D53" s="278">
        <f>D51+1</f>
        <v>29</v>
      </c>
      <c r="E53" s="276" t="s">
        <v>568</v>
      </c>
      <c r="F53" s="314"/>
      <c r="G53" s="11">
        <f>D53</f>
        <v>29</v>
      </c>
      <c r="H53" s="629"/>
      <c r="I53" s="287"/>
      <c r="J53" s="287"/>
      <c r="K53" s="287"/>
      <c r="L53" s="233"/>
    </row>
    <row r="54" spans="2:12" ht="12.75">
      <c r="B54" s="231"/>
      <c r="C54" s="22"/>
      <c r="D54" s="278">
        <f>D53+1</f>
        <v>30</v>
      </c>
      <c r="E54" s="276" t="s">
        <v>567</v>
      </c>
      <c r="F54" s="314"/>
      <c r="G54" s="11">
        <f>D54</f>
        <v>30</v>
      </c>
      <c r="H54" s="850">
        <f>IF(AND(ISNUMBER(H42),ISNUMBER(H53)),((H42-H53)/2)+H53,"")</f>
      </c>
      <c r="I54" s="287"/>
      <c r="J54" s="287"/>
      <c r="K54" s="287"/>
      <c r="L54" s="233"/>
    </row>
    <row r="55" spans="2:12" ht="12.75">
      <c r="B55" s="231"/>
      <c r="C55" s="22"/>
      <c r="D55" s="278"/>
      <c r="E55" s="276" t="s">
        <v>566</v>
      </c>
      <c r="F55" s="314"/>
      <c r="G55" s="18"/>
      <c r="H55" s="851"/>
      <c r="I55" s="287"/>
      <c r="J55" s="287"/>
      <c r="K55" s="287"/>
      <c r="L55" s="233"/>
    </row>
    <row r="56" spans="2:12" ht="12.75">
      <c r="B56" s="231"/>
      <c r="C56" s="22"/>
      <c r="D56" s="278">
        <f>D54+1</f>
        <v>31</v>
      </c>
      <c r="E56" s="276" t="s">
        <v>662</v>
      </c>
      <c r="F56" s="314"/>
      <c r="G56" s="11">
        <f>D56</f>
        <v>31</v>
      </c>
      <c r="H56" s="630"/>
      <c r="I56" s="287"/>
      <c r="J56" s="287"/>
      <c r="K56" s="287"/>
      <c r="L56" s="233"/>
    </row>
    <row r="57" spans="2:12" ht="12.75">
      <c r="B57" s="231"/>
      <c r="C57" s="22"/>
      <c r="D57" s="278">
        <f>D56+1</f>
        <v>32</v>
      </c>
      <c r="E57" s="276" t="s">
        <v>569</v>
      </c>
      <c r="F57" s="314"/>
      <c r="G57" s="11">
        <f>D57</f>
        <v>32</v>
      </c>
      <c r="H57" s="850">
        <f>IF(AND(ISNUMBER(H43),ISNUMBER(H56)),((H43-H56)/2)+H56,"")</f>
      </c>
      <c r="I57" s="287"/>
      <c r="J57" s="287"/>
      <c r="K57" s="287"/>
      <c r="L57" s="233"/>
    </row>
    <row r="58" spans="2:12" ht="12.75">
      <c r="B58" s="231"/>
      <c r="C58" s="22"/>
      <c r="D58" s="278"/>
      <c r="E58" s="276" t="s">
        <v>566</v>
      </c>
      <c r="F58" s="314"/>
      <c r="G58" s="41"/>
      <c r="H58" s="851"/>
      <c r="I58" s="287"/>
      <c r="J58" s="287"/>
      <c r="K58" s="287"/>
      <c r="L58" s="233"/>
    </row>
    <row r="59" spans="2:12" ht="12.75">
      <c r="B59" s="231"/>
      <c r="C59" s="22"/>
      <c r="D59" s="278">
        <f>D57+1</f>
        <v>33</v>
      </c>
      <c r="E59" s="276" t="s">
        <v>528</v>
      </c>
      <c r="F59" s="314"/>
      <c r="G59" s="857">
        <f>D59</f>
        <v>33</v>
      </c>
      <c r="H59" s="841">
        <f>IF(AND(ISNUMBER(H51),ISNUMBER(H54),ISNUMBER(H57)),H51+H54+H57,"")</f>
      </c>
      <c r="I59" s="287"/>
      <c r="J59" s="287"/>
      <c r="K59" s="287"/>
      <c r="L59" s="233"/>
    </row>
    <row r="60" spans="2:12" ht="12.75">
      <c r="B60" s="231"/>
      <c r="C60" s="22"/>
      <c r="D60" s="278"/>
      <c r="E60" s="275" t="s">
        <v>570</v>
      </c>
      <c r="F60" s="314"/>
      <c r="G60" s="858"/>
      <c r="H60" s="840"/>
      <c r="I60" s="287"/>
      <c r="J60" s="287"/>
      <c r="K60" s="287"/>
      <c r="L60" s="233"/>
    </row>
    <row r="61" spans="2:12" ht="12.75">
      <c r="B61" s="231"/>
      <c r="C61" s="26"/>
      <c r="D61" s="278">
        <f>D59+1</f>
        <v>34</v>
      </c>
      <c r="E61" s="874" t="s">
        <v>548</v>
      </c>
      <c r="F61" s="887"/>
      <c r="G61" s="11">
        <f>D61</f>
        <v>34</v>
      </c>
      <c r="H61" s="835">
        <f>IF(AND(ISNUMBER(H49),ISNUMBER(H59),ISNUMBER(H46),ISNUMBER(H44)),IF(H46&gt;H44,0,H59*H49),"")</f>
      </c>
      <c r="I61" s="287"/>
      <c r="J61" s="287"/>
      <c r="K61" s="287"/>
      <c r="L61" s="233"/>
    </row>
    <row r="62" spans="2:12" ht="12.75" customHeight="1" thickBot="1">
      <c r="B62" s="231"/>
      <c r="C62" s="26"/>
      <c r="D62" s="278"/>
      <c r="E62" s="275" t="s">
        <v>571</v>
      </c>
      <c r="F62" s="321"/>
      <c r="G62" s="18"/>
      <c r="H62" s="836"/>
      <c r="I62" s="287"/>
      <c r="J62" s="287"/>
      <c r="K62" s="287"/>
      <c r="L62" s="233"/>
    </row>
    <row r="63" spans="2:12" ht="12.75" customHeight="1">
      <c r="B63" s="231"/>
      <c r="C63" s="277" t="s">
        <v>582</v>
      </c>
      <c r="D63" s="317">
        <f>D61+1</f>
        <v>35</v>
      </c>
      <c r="E63" s="885" t="s">
        <v>573</v>
      </c>
      <c r="F63" s="886"/>
      <c r="G63" s="12">
        <f>D63</f>
        <v>35</v>
      </c>
      <c r="H63" s="892">
        <f>IF(AND(H31="",I31="",J31="",K31=""),"",SUM(H31:K31))</f>
      </c>
      <c r="I63" s="287"/>
      <c r="J63" s="287"/>
      <c r="K63" s="287"/>
      <c r="L63" s="233"/>
    </row>
    <row r="64" spans="2:12" ht="12.75" customHeight="1">
      <c r="B64" s="231"/>
      <c r="C64" s="218"/>
      <c r="D64" s="278"/>
      <c r="E64" s="275" t="s">
        <v>518</v>
      </c>
      <c r="F64" s="68"/>
      <c r="G64" s="41"/>
      <c r="H64" s="840"/>
      <c r="I64" s="287"/>
      <c r="J64" s="287"/>
      <c r="K64" s="287"/>
      <c r="L64" s="233"/>
    </row>
    <row r="65" spans="2:12" ht="12.75" customHeight="1">
      <c r="B65" s="231"/>
      <c r="C65" s="22"/>
      <c r="D65" s="279">
        <f>D63+1</f>
        <v>36</v>
      </c>
      <c r="E65" s="21" t="s">
        <v>572</v>
      </c>
      <c r="F65" s="270"/>
      <c r="G65" s="11">
        <f>D65</f>
        <v>36</v>
      </c>
      <c r="H65" s="835">
        <f>IF(H61="","",H61)</f>
      </c>
      <c r="I65" s="235"/>
      <c r="J65" s="235"/>
      <c r="K65" s="235"/>
      <c r="L65" s="233"/>
    </row>
    <row r="66" spans="2:12" ht="13.5" thickBot="1">
      <c r="B66" s="231"/>
      <c r="C66" s="204"/>
      <c r="D66" s="322"/>
      <c r="E66" s="215" t="s">
        <v>635</v>
      </c>
      <c r="F66" s="323"/>
      <c r="G66" s="216"/>
      <c r="H66" s="836"/>
      <c r="I66" s="235"/>
      <c r="J66" s="264"/>
      <c r="K66" s="235"/>
      <c r="L66" s="233"/>
    </row>
    <row r="67" spans="2:12" ht="12.75">
      <c r="B67" s="236"/>
      <c r="C67" s="254"/>
      <c r="D67" s="254"/>
      <c r="E67" s="254"/>
      <c r="F67" s="254"/>
      <c r="G67" s="254"/>
      <c r="H67" s="254"/>
      <c r="I67" s="254"/>
      <c r="J67" s="254"/>
      <c r="K67" s="254"/>
      <c r="L67" s="237"/>
    </row>
  </sheetData>
  <sheetProtection selectLockedCells="1"/>
  <mergeCells count="54">
    <mergeCell ref="I23:I24"/>
    <mergeCell ref="H20:H21"/>
    <mergeCell ref="I20:I21"/>
    <mergeCell ref="H17:H19"/>
    <mergeCell ref="I17:I19"/>
    <mergeCell ref="H25:H26"/>
    <mergeCell ref="I25:I26"/>
    <mergeCell ref="E63:F63"/>
    <mergeCell ref="E40:F40"/>
    <mergeCell ref="E61:F61"/>
    <mergeCell ref="E51:F51"/>
    <mergeCell ref="H33:H34"/>
    <mergeCell ref="H31:H32"/>
    <mergeCell ref="H63:H64"/>
    <mergeCell ref="E4:I5"/>
    <mergeCell ref="E31:F31"/>
    <mergeCell ref="C7:H8"/>
    <mergeCell ref="I7:J8"/>
    <mergeCell ref="K7:K8"/>
    <mergeCell ref="J25:J26"/>
    <mergeCell ref="K25:K26"/>
    <mergeCell ref="J17:J19"/>
    <mergeCell ref="J31:J32"/>
    <mergeCell ref="H23:H24"/>
    <mergeCell ref="K38:K39"/>
    <mergeCell ref="K36:K37"/>
    <mergeCell ref="J36:J37"/>
    <mergeCell ref="I33:I34"/>
    <mergeCell ref="H57:H58"/>
    <mergeCell ref="K4:K5"/>
    <mergeCell ref="K17:K19"/>
    <mergeCell ref="J33:J34"/>
    <mergeCell ref="K33:K34"/>
    <mergeCell ref="K20:K21"/>
    <mergeCell ref="J23:J24"/>
    <mergeCell ref="J38:J39"/>
    <mergeCell ref="K23:K24"/>
    <mergeCell ref="J20:J21"/>
    <mergeCell ref="G59:G60"/>
    <mergeCell ref="H40:H41"/>
    <mergeCell ref="H44:H45"/>
    <mergeCell ref="H47:H48"/>
    <mergeCell ref="H49:H50"/>
    <mergeCell ref="K31:K32"/>
    <mergeCell ref="H65:H66"/>
    <mergeCell ref="I31:I32"/>
    <mergeCell ref="H51:H52"/>
    <mergeCell ref="H61:H62"/>
    <mergeCell ref="H59:H60"/>
    <mergeCell ref="H38:H39"/>
    <mergeCell ref="I38:I39"/>
    <mergeCell ref="H36:H37"/>
    <mergeCell ref="I36:I37"/>
    <mergeCell ref="H54:H55"/>
  </mergeCells>
  <printOptions/>
  <pageMargins left="0.5" right="0.5" top="0.5" bottom="0.5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2:R140"/>
  <sheetViews>
    <sheetView showGridLines="0" zoomScaleSheetLayoutView="100" zoomScalePageLayoutView="0" workbookViewId="0" topLeftCell="A1">
      <selection activeCell="E4" sqref="E4:I5"/>
    </sheetView>
  </sheetViews>
  <sheetFormatPr defaultColWidth="9.33203125" defaultRowHeight="12.75"/>
  <cols>
    <col min="1" max="2" width="2.83203125" style="694" customWidth="1"/>
    <col min="3" max="3" width="16.83203125" style="694" customWidth="1"/>
    <col min="4" max="4" width="4.16015625" style="694" bestFit="1" customWidth="1"/>
    <col min="5" max="5" width="1.83203125" style="694" customWidth="1"/>
    <col min="6" max="6" width="62.5" style="694" customWidth="1"/>
    <col min="7" max="7" width="2.83203125" style="694" customWidth="1"/>
    <col min="8" max="11" width="9.83203125" style="694" customWidth="1"/>
    <col min="12" max="13" width="2.83203125" style="694" customWidth="1"/>
    <col min="14" max="14" width="9.33203125" style="694" customWidth="1"/>
    <col min="15" max="15" width="31.16015625" style="694" customWidth="1"/>
    <col min="16" max="16384" width="9.33203125" style="694" customWidth="1"/>
  </cols>
  <sheetData>
    <row r="2" spans="2:12" s="636" customFormat="1" ht="12.75">
      <c r="B2" s="632"/>
      <c r="C2" s="633"/>
      <c r="D2" s="221"/>
      <c r="E2" s="634"/>
      <c r="F2" s="634"/>
      <c r="G2" s="634"/>
      <c r="H2" s="634"/>
      <c r="I2" s="634"/>
      <c r="J2" s="634"/>
      <c r="K2" s="634"/>
      <c r="L2" s="635"/>
    </row>
    <row r="3" spans="2:12" s="636" customFormat="1" ht="27">
      <c r="B3" s="223"/>
      <c r="C3" s="299" t="s">
        <v>630</v>
      </c>
      <c r="D3" s="274" t="s">
        <v>84</v>
      </c>
      <c r="E3" s="225"/>
      <c r="F3" s="224"/>
      <c r="G3" s="273"/>
      <c r="H3" s="225"/>
      <c r="I3" s="225"/>
      <c r="J3" s="225"/>
      <c r="K3" s="225"/>
      <c r="L3" s="227"/>
    </row>
    <row r="4" spans="2:12" s="636" customFormat="1" ht="10.5" customHeight="1">
      <c r="B4" s="228"/>
      <c r="C4" s="300" t="s">
        <v>643</v>
      </c>
      <c r="D4" s="82"/>
      <c r="E4" s="825" t="s">
        <v>644</v>
      </c>
      <c r="F4" s="940"/>
      <c r="G4" s="940"/>
      <c r="H4" s="940"/>
      <c r="I4" s="940"/>
      <c r="J4" s="229" t="s">
        <v>239</v>
      </c>
      <c r="K4" s="828" t="s">
        <v>292</v>
      </c>
      <c r="L4" s="230"/>
    </row>
    <row r="5" spans="2:12" s="636" customFormat="1" ht="10.5" customHeight="1" thickBot="1">
      <c r="B5" s="228"/>
      <c r="C5" s="82"/>
      <c r="D5" s="82"/>
      <c r="E5" s="941"/>
      <c r="F5" s="941"/>
      <c r="G5" s="941"/>
      <c r="H5" s="941"/>
      <c r="I5" s="941"/>
      <c r="J5" s="190" t="s">
        <v>240</v>
      </c>
      <c r="K5" s="829"/>
      <c r="L5" s="230"/>
    </row>
    <row r="6" spans="2:12" s="636" customFormat="1" ht="13.5">
      <c r="B6" s="228"/>
      <c r="C6" s="93" t="s">
        <v>645</v>
      </c>
      <c r="D6" s="94"/>
      <c r="E6" s="94"/>
      <c r="F6" s="94"/>
      <c r="G6" s="94"/>
      <c r="H6" s="94"/>
      <c r="I6" s="93" t="s">
        <v>218</v>
      </c>
      <c r="J6" s="92"/>
      <c r="K6" s="325" t="s">
        <v>505</v>
      </c>
      <c r="L6" s="230"/>
    </row>
    <row r="7" spans="2:12" s="636" customFormat="1" ht="12.75">
      <c r="B7" s="228"/>
      <c r="C7" s="813">
        <f>T('Form Green LTCP-EZ p1 '!D7)</f>
      </c>
      <c r="D7" s="814"/>
      <c r="E7" s="814"/>
      <c r="F7" s="814"/>
      <c r="G7" s="814"/>
      <c r="H7" s="815"/>
      <c r="I7" s="813">
        <f>T('Form Green LTCP-EZ p1 '!J7)</f>
      </c>
      <c r="J7" s="938"/>
      <c r="K7" s="805">
        <f>'Form Green LTCP-EZ p1 '!L7</f>
        <v>0</v>
      </c>
      <c r="L7" s="230"/>
    </row>
    <row r="8" spans="2:12" s="636" customFormat="1" ht="13.5" thickBot="1">
      <c r="B8" s="228"/>
      <c r="C8" s="935"/>
      <c r="D8" s="936"/>
      <c r="E8" s="936"/>
      <c r="F8" s="936"/>
      <c r="G8" s="936"/>
      <c r="H8" s="937"/>
      <c r="I8" s="935"/>
      <c r="J8" s="937"/>
      <c r="K8" s="939"/>
      <c r="L8" s="230"/>
    </row>
    <row r="9" spans="2:12" s="636" customFormat="1" ht="15.75">
      <c r="B9" s="637"/>
      <c r="C9" s="232"/>
      <c r="D9" s="25"/>
      <c r="E9" s="638"/>
      <c r="F9" s="638"/>
      <c r="G9" s="638"/>
      <c r="H9" s="638"/>
      <c r="I9" s="638"/>
      <c r="J9" s="638"/>
      <c r="K9" s="638"/>
      <c r="L9" s="639"/>
    </row>
    <row r="10" spans="2:12" s="636" customFormat="1" ht="14.25" thickBot="1">
      <c r="B10" s="637"/>
      <c r="C10" s="638"/>
      <c r="D10" s="25"/>
      <c r="E10" s="638"/>
      <c r="F10" s="638"/>
      <c r="G10" s="638"/>
      <c r="H10" s="234" t="s">
        <v>477</v>
      </c>
      <c r="I10" s="234" t="s">
        <v>478</v>
      </c>
      <c r="J10" s="234" t="s">
        <v>479</v>
      </c>
      <c r="K10" s="234" t="s">
        <v>480</v>
      </c>
      <c r="L10" s="639"/>
    </row>
    <row r="11" spans="2:12" s="636" customFormat="1" ht="12.75">
      <c r="B11" s="637"/>
      <c r="C11" s="467" t="s">
        <v>589</v>
      </c>
      <c r="D11" s="2">
        <v>1</v>
      </c>
      <c r="E11" s="640" t="s">
        <v>646</v>
      </c>
      <c r="F11" s="640"/>
      <c r="G11" s="641">
        <f aca="true" t="shared" si="0" ref="G11:G17">D11</f>
        <v>1</v>
      </c>
      <c r="H11" s="603">
        <f>IF(ISNUMBER('Form Green LTCP-EZ p2'!H15),'Form Green LTCP-EZ p2'!H15,"")</f>
      </c>
      <c r="I11" s="604">
        <f>IF(ISNUMBER('Form Green LTCP-EZ p2'!I15),'Form Green LTCP-EZ p2'!I15,"")</f>
      </c>
      <c r="J11" s="604">
        <f>IF(ISNUMBER('Form Green LTCP-EZ p2'!J15),'Form Green LTCP-EZ p2'!J15,"")</f>
      </c>
      <c r="K11" s="605">
        <f>IF(ISNUMBER('Form Green LTCP-EZ p2'!K15),'Form Green LTCP-EZ p2'!K15,"")</f>
      </c>
      <c r="L11" s="639"/>
    </row>
    <row r="12" spans="2:12" s="636" customFormat="1" ht="12.75">
      <c r="B12" s="637"/>
      <c r="C12" s="380" t="s">
        <v>590</v>
      </c>
      <c r="D12" s="456">
        <f aca="true" t="shared" si="1" ref="D12:D18">1+D11</f>
        <v>2</v>
      </c>
      <c r="E12" s="566" t="s">
        <v>679</v>
      </c>
      <c r="F12" s="566"/>
      <c r="G12" s="642">
        <f t="shared" si="0"/>
        <v>2</v>
      </c>
      <c r="H12" s="597"/>
      <c r="I12" s="598"/>
      <c r="J12" s="598"/>
      <c r="K12" s="599"/>
      <c r="L12" s="639"/>
    </row>
    <row r="13" spans="2:12" s="636" customFormat="1" ht="12.75">
      <c r="B13" s="637"/>
      <c r="C13" s="380"/>
      <c r="D13" s="456">
        <f t="shared" si="1"/>
        <v>3</v>
      </c>
      <c r="E13" s="566" t="s">
        <v>673</v>
      </c>
      <c r="F13" s="566"/>
      <c r="G13" s="912">
        <f>D13</f>
        <v>3</v>
      </c>
      <c r="H13" s="970">
        <f>IF(AND(ISNUMBER(H11),ISNUMBER(H12)),H11*H12,"")</f>
      </c>
      <c r="I13" s="972">
        <f>IF(AND(ISNUMBER(I11),ISNUMBER(I12)),I11*I12,"")</f>
      </c>
      <c r="J13" s="972">
        <f>IF(AND(ISNUMBER(J11),ISNUMBER(J12)),J11*J12,"")</f>
      </c>
      <c r="K13" s="962">
        <f>IF(AND(ISNUMBER(K11),ISNUMBER(K12)),K11*K12,"")</f>
      </c>
      <c r="L13" s="639"/>
    </row>
    <row r="14" spans="2:12" s="636" customFormat="1" ht="13.5" thickBot="1">
      <c r="B14" s="637"/>
      <c r="C14" s="383"/>
      <c r="D14" s="461"/>
      <c r="E14" s="653" t="s">
        <v>642</v>
      </c>
      <c r="F14" s="643"/>
      <c r="G14" s="969"/>
      <c r="H14" s="971"/>
      <c r="I14" s="973"/>
      <c r="J14" s="973"/>
      <c r="K14" s="963"/>
      <c r="L14" s="639"/>
    </row>
    <row r="15" spans="2:12" s="636" customFormat="1" ht="12.75">
      <c r="B15" s="637"/>
      <c r="C15" s="380" t="s">
        <v>591</v>
      </c>
      <c r="D15" s="456">
        <f>1+D13</f>
        <v>4</v>
      </c>
      <c r="E15" s="566" t="s">
        <v>663</v>
      </c>
      <c r="F15" s="566"/>
      <c r="G15" s="645">
        <f t="shared" si="0"/>
        <v>4</v>
      </c>
      <c r="H15" s="597"/>
      <c r="I15" s="598"/>
      <c r="J15" s="598"/>
      <c r="K15" s="599"/>
      <c r="L15" s="639"/>
    </row>
    <row r="16" spans="2:12" s="636" customFormat="1" ht="12.75">
      <c r="B16" s="637"/>
      <c r="C16" s="380" t="s">
        <v>85</v>
      </c>
      <c r="D16" s="456">
        <f t="shared" si="1"/>
        <v>5</v>
      </c>
      <c r="E16" s="566" t="s">
        <v>674</v>
      </c>
      <c r="F16" s="566"/>
      <c r="G16" s="646">
        <f t="shared" si="0"/>
        <v>5</v>
      </c>
      <c r="H16" s="469">
        <f>IF(AND(ISNUMBER(H13),ISNUMBER(H15)),H13*H15,"")</f>
      </c>
      <c r="I16" s="470">
        <f>IF(AND(ISNUMBER(I13),ISNUMBER(I15)),I13*I15,"")</f>
      </c>
      <c r="J16" s="470">
        <f>IF(AND(ISNUMBER(J13),ISNUMBER(J15)),J13*J15,"")</f>
      </c>
      <c r="K16" s="471">
        <f>IF(AND(ISNUMBER(K13),ISNUMBER(K15)),K13*K15,"")</f>
      </c>
      <c r="L16" s="639"/>
    </row>
    <row r="17" spans="2:12" s="636" customFormat="1" ht="13.5" thickBot="1">
      <c r="B17" s="637"/>
      <c r="C17" s="383" t="s">
        <v>86</v>
      </c>
      <c r="D17" s="461">
        <f t="shared" si="1"/>
        <v>6</v>
      </c>
      <c r="E17" s="643" t="s">
        <v>28</v>
      </c>
      <c r="F17" s="643"/>
      <c r="G17" s="644">
        <f t="shared" si="0"/>
        <v>6</v>
      </c>
      <c r="H17" s="600"/>
      <c r="I17" s="601"/>
      <c r="J17" s="601"/>
      <c r="K17" s="602"/>
      <c r="L17" s="639"/>
    </row>
    <row r="18" spans="2:12" s="636" customFormat="1" ht="12.75">
      <c r="B18" s="637"/>
      <c r="C18" s="380" t="s">
        <v>97</v>
      </c>
      <c r="D18" s="456">
        <f t="shared" si="1"/>
        <v>7</v>
      </c>
      <c r="E18" s="566" t="s">
        <v>680</v>
      </c>
      <c r="F18" s="566"/>
      <c r="G18" s="942">
        <f aca="true" t="shared" si="2" ref="G18:G24">D18</f>
        <v>7</v>
      </c>
      <c r="H18" s="918">
        <f>IF(AND(ISNUMBER(H16),ISNUMBER(H17)),H16*H17*0.95,"")</f>
      </c>
      <c r="I18" s="903">
        <f>IF(AND(ISNUMBER(I16),ISNUMBER(I17)),I16*I17*0.95,"")</f>
      </c>
      <c r="J18" s="903">
        <f>IF(AND(ISNUMBER(J16),ISNUMBER(J17)),J16*J17*0.95,"")</f>
      </c>
      <c r="K18" s="905">
        <f>IF(AND(ISNUMBER(K16),ISNUMBER(K17)),K16*K17*0.95,"")</f>
      </c>
      <c r="L18" s="639"/>
    </row>
    <row r="19" spans="2:12" s="649" customFormat="1" ht="12.75">
      <c r="B19" s="647"/>
      <c r="C19" s="559" t="s">
        <v>592</v>
      </c>
      <c r="D19" s="456"/>
      <c r="E19" s="275" t="s">
        <v>664</v>
      </c>
      <c r="F19" s="276"/>
      <c r="G19" s="913"/>
      <c r="H19" s="915"/>
      <c r="I19" s="904"/>
      <c r="J19" s="904"/>
      <c r="K19" s="906"/>
      <c r="L19" s="648"/>
    </row>
    <row r="20" spans="2:12" s="649" customFormat="1" ht="13.5" customHeight="1" thickBot="1">
      <c r="B20" s="647"/>
      <c r="C20" s="204"/>
      <c r="D20" s="461">
        <f>1+D18</f>
        <v>8</v>
      </c>
      <c r="E20" s="650" t="s">
        <v>29</v>
      </c>
      <c r="F20" s="650"/>
      <c r="G20" s="644">
        <f t="shared" si="2"/>
        <v>8</v>
      </c>
      <c r="H20" s="612">
        <f>IF(ISNUMBER(H18),H18*0.02715,"")</f>
      </c>
      <c r="I20" s="613">
        <f>IF(ISNUMBER(I18),I18*0.02715,"")</f>
      </c>
      <c r="J20" s="613">
        <f>IF(ISNUMBER(J18),J18*0.02715,"")</f>
      </c>
      <c r="K20" s="614">
        <f>IF(ISNUMBER(K18),K18*0.02715,"")</f>
      </c>
      <c r="L20" s="648"/>
    </row>
    <row r="21" spans="2:12" s="649" customFormat="1" ht="12.75">
      <c r="B21" s="647"/>
      <c r="C21" s="22" t="s">
        <v>593</v>
      </c>
      <c r="D21" s="456">
        <f>1+D20</f>
        <v>9</v>
      </c>
      <c r="E21" s="276" t="s">
        <v>675</v>
      </c>
      <c r="F21" s="276"/>
      <c r="G21" s="646">
        <f t="shared" si="2"/>
        <v>9</v>
      </c>
      <c r="H21" s="469">
        <f>IF(ISNUMBER('4 - CSOVOL'!H27),'4 - CSOVOL'!H27,"")</f>
      </c>
      <c r="I21" s="470">
        <f>IF(ISNUMBER('4 - CSOVOL'!I27),'4 - CSOVOL'!I27,"")</f>
      </c>
      <c r="J21" s="470">
        <f>IF(ISNUMBER('4 - CSOVOL'!J27),'4 - CSOVOL'!J27,"")</f>
      </c>
      <c r="K21" s="471">
        <f>IF(ISNUMBER('4 - CSOVOL'!K27),'4 - CSOVOL'!K27,"")</f>
      </c>
      <c r="L21" s="648"/>
    </row>
    <row r="22" spans="2:12" s="649" customFormat="1" ht="12.75">
      <c r="B22" s="647"/>
      <c r="C22" s="22"/>
      <c r="D22" s="456">
        <f>1+D21</f>
        <v>10</v>
      </c>
      <c r="E22" s="276" t="s">
        <v>665</v>
      </c>
      <c r="F22" s="276"/>
      <c r="G22" s="646">
        <f t="shared" si="2"/>
        <v>10</v>
      </c>
      <c r="H22" s="623"/>
      <c r="I22" s="624"/>
      <c r="J22" s="624"/>
      <c r="K22" s="625"/>
      <c r="L22" s="648"/>
    </row>
    <row r="23" spans="2:18" s="649" customFormat="1" ht="12.75">
      <c r="B23" s="647"/>
      <c r="C23" s="22"/>
      <c r="D23" s="456">
        <f>1+D22</f>
        <v>11</v>
      </c>
      <c r="E23" s="276" t="s">
        <v>666</v>
      </c>
      <c r="F23" s="276"/>
      <c r="G23" s="646">
        <f t="shared" si="2"/>
        <v>11</v>
      </c>
      <c r="H23" s="623"/>
      <c r="I23" s="624"/>
      <c r="J23" s="624"/>
      <c r="K23" s="625"/>
      <c r="L23" s="648"/>
      <c r="N23" s="651"/>
      <c r="O23" s="651"/>
      <c r="P23" s="651"/>
      <c r="Q23" s="651"/>
      <c r="R23" s="651"/>
    </row>
    <row r="24" spans="2:18" s="649" customFormat="1" ht="12.75">
      <c r="B24" s="647"/>
      <c r="C24" s="22"/>
      <c r="D24" s="456">
        <f>1+D23</f>
        <v>12</v>
      </c>
      <c r="E24" s="276" t="s">
        <v>30</v>
      </c>
      <c r="F24" s="276"/>
      <c r="G24" s="646">
        <f t="shared" si="2"/>
        <v>12</v>
      </c>
      <c r="H24" s="615"/>
      <c r="I24" s="616"/>
      <c r="J24" s="616"/>
      <c r="K24" s="617"/>
      <c r="L24" s="648"/>
      <c r="N24" s="651"/>
      <c r="O24" s="651"/>
      <c r="P24" s="651"/>
      <c r="Q24" s="651"/>
      <c r="R24" s="651"/>
    </row>
    <row r="25" spans="2:18" s="649" customFormat="1" ht="12.75">
      <c r="B25" s="647"/>
      <c r="C25" s="131"/>
      <c r="D25" s="456">
        <f>1+D24</f>
        <v>13</v>
      </c>
      <c r="E25" s="276" t="s">
        <v>31</v>
      </c>
      <c r="F25" s="276"/>
      <c r="G25" s="912">
        <f>D25</f>
        <v>13</v>
      </c>
      <c r="H25" s="914">
        <f>IF(AND(ISNUMBER(H21),ISNUMBER(H22),ISNUMBER(H23),ISNUMBER(H24)),H21*H22*H23*H24*0.5922,"")</f>
      </c>
      <c r="I25" s="899">
        <f>IF(AND(ISNUMBER(I21),ISNUMBER(I22),ISNUMBER(I23),ISNUMBER(I24)),I21*I22*I23*I24*0.5922,"")</f>
      </c>
      <c r="J25" s="899">
        <f>IF(AND(ISNUMBER(J21),ISNUMBER(J22),ISNUMBER(J23),ISNUMBER(J24)),J21*J22*J23*J24*0.5922,"")</f>
      </c>
      <c r="K25" s="901">
        <f>IF(AND(ISNUMBER(K21),ISNUMBER(K22),ISNUMBER(K23),ISNUMBER(K24)),K21*K22*K23*K24*0.5922,"")</f>
      </c>
      <c r="L25" s="648"/>
      <c r="N25" s="651"/>
      <c r="O25" s="651"/>
      <c r="P25" s="651"/>
      <c r="Q25" s="651"/>
      <c r="R25" s="651"/>
    </row>
    <row r="26" spans="2:18" s="649" customFormat="1" ht="12.75">
      <c r="B26" s="647"/>
      <c r="C26" s="131"/>
      <c r="D26" s="456"/>
      <c r="E26" s="275" t="s">
        <v>597</v>
      </c>
      <c r="F26" s="276"/>
      <c r="G26" s="913"/>
      <c r="H26" s="915"/>
      <c r="I26" s="904"/>
      <c r="J26" s="904"/>
      <c r="K26" s="906"/>
      <c r="L26" s="648"/>
      <c r="N26" s="651"/>
      <c r="O26" s="651"/>
      <c r="P26" s="651"/>
      <c r="Q26" s="651"/>
      <c r="R26" s="651"/>
    </row>
    <row r="27" spans="2:18" s="649" customFormat="1" ht="12.75">
      <c r="B27" s="647"/>
      <c r="C27" s="131"/>
      <c r="D27" s="456">
        <f>1+D25</f>
        <v>14</v>
      </c>
      <c r="E27" s="276" t="s">
        <v>667</v>
      </c>
      <c r="F27" s="276"/>
      <c r="G27" s="646">
        <f>D27</f>
        <v>14</v>
      </c>
      <c r="H27" s="606">
        <f>IF(ISNUMBER(H25),H25/1000000,"")</f>
      </c>
      <c r="I27" s="607">
        <f>IF(ISNUMBER(I25),I25/1000000,"")</f>
      </c>
      <c r="J27" s="607">
        <f>IF(ISNUMBER(J25),J25/1000000,"")</f>
      </c>
      <c r="K27" s="608">
        <f>IF(ISNUMBER(K25),K25/1000000,"")</f>
      </c>
      <c r="L27" s="648"/>
      <c r="N27" s="651"/>
      <c r="O27" s="651"/>
      <c r="P27" s="651"/>
      <c r="Q27" s="651"/>
      <c r="R27" s="651"/>
    </row>
    <row r="28" spans="2:18" s="649" customFormat="1" ht="12.75">
      <c r="B28" s="647"/>
      <c r="C28" s="131"/>
      <c r="D28" s="456">
        <f>1+D27</f>
        <v>15</v>
      </c>
      <c r="E28" s="566" t="s">
        <v>32</v>
      </c>
      <c r="F28" s="566"/>
      <c r="G28" s="646">
        <f>D28</f>
        <v>15</v>
      </c>
      <c r="H28" s="626"/>
      <c r="I28" s="627"/>
      <c r="J28" s="627"/>
      <c r="K28" s="628"/>
      <c r="L28" s="648"/>
      <c r="N28" s="651"/>
      <c r="O28" s="651"/>
      <c r="P28" s="651"/>
      <c r="Q28" s="651"/>
      <c r="R28" s="651"/>
    </row>
    <row r="29" spans="2:18" s="649" customFormat="1" ht="12.75">
      <c r="B29" s="647"/>
      <c r="C29" s="131"/>
      <c r="D29" s="456">
        <f>1+D28</f>
        <v>16</v>
      </c>
      <c r="E29" s="566" t="s">
        <v>668</v>
      </c>
      <c r="F29" s="566"/>
      <c r="G29" s="646">
        <f>D29</f>
        <v>16</v>
      </c>
      <c r="H29" s="615"/>
      <c r="I29" s="616"/>
      <c r="J29" s="616"/>
      <c r="K29" s="617"/>
      <c r="L29" s="648"/>
      <c r="N29" s="651"/>
      <c r="O29" s="651"/>
      <c r="P29" s="651"/>
      <c r="Q29" s="651"/>
      <c r="R29" s="651"/>
    </row>
    <row r="30" spans="2:18" s="649" customFormat="1" ht="12.75">
      <c r="B30" s="647"/>
      <c r="C30" s="131"/>
      <c r="D30" s="456">
        <f>1+D29</f>
        <v>17</v>
      </c>
      <c r="E30" s="566" t="s">
        <v>33</v>
      </c>
      <c r="F30" s="566"/>
      <c r="G30" s="912">
        <f>D30</f>
        <v>17</v>
      </c>
      <c r="H30" s="926">
        <f>IF(AND(ISNUMBER(H22),ISNUMBER(H23),ISNUMBER(H28),ISNUMBER(H29)),H22*H23*H28*H29,"")</f>
      </c>
      <c r="I30" s="921">
        <f>IF(AND(ISNUMBER(I22),ISNUMBER(I23),ISNUMBER(I28),ISNUMBER(I29)),I22*I23*I28*I29,"")</f>
      </c>
      <c r="J30" s="921">
        <f>IF(AND(ISNUMBER(J22),ISNUMBER(J23),ISNUMBER(J28),ISNUMBER(J29)),J22*J23*J28*J29,"")</f>
      </c>
      <c r="K30" s="923">
        <f>IF(AND(ISNUMBER(K22),ISNUMBER(K23),ISNUMBER(K28),ISNUMBER(K29)),K22*K23*K28*K29,"")</f>
      </c>
      <c r="L30" s="648"/>
      <c r="N30" s="651"/>
      <c r="O30" s="651"/>
      <c r="P30" s="651"/>
      <c r="Q30" s="651"/>
      <c r="R30" s="651"/>
    </row>
    <row r="31" spans="2:18" s="649" customFormat="1" ht="13.5" thickBot="1">
      <c r="B31" s="647"/>
      <c r="C31" s="106"/>
      <c r="D31" s="461"/>
      <c r="E31" s="653" t="s">
        <v>598</v>
      </c>
      <c r="F31" s="643"/>
      <c r="G31" s="929"/>
      <c r="H31" s="930"/>
      <c r="I31" s="922"/>
      <c r="J31" s="922"/>
      <c r="K31" s="924"/>
      <c r="L31" s="648"/>
      <c r="N31" s="651"/>
      <c r="O31" s="651"/>
      <c r="P31" s="651"/>
      <c r="Q31" s="651"/>
      <c r="R31" s="651"/>
    </row>
    <row r="32" spans="2:18" s="649" customFormat="1" ht="12.75">
      <c r="B32" s="647"/>
      <c r="C32" s="22" t="s">
        <v>594</v>
      </c>
      <c r="D32" s="456">
        <f>1+D30</f>
        <v>18</v>
      </c>
      <c r="E32" s="276" t="s">
        <v>669</v>
      </c>
      <c r="F32" s="276"/>
      <c r="G32" s="646">
        <f>D32</f>
        <v>18</v>
      </c>
      <c r="H32" s="623"/>
      <c r="I32" s="624"/>
      <c r="J32" s="624"/>
      <c r="K32" s="625"/>
      <c r="L32" s="648"/>
      <c r="N32" s="651"/>
      <c r="O32" s="651"/>
      <c r="P32" s="654"/>
      <c r="Q32" s="651"/>
      <c r="R32" s="651"/>
    </row>
    <row r="33" spans="2:18" s="649" customFormat="1" ht="12.75">
      <c r="B33" s="647"/>
      <c r="C33" s="22"/>
      <c r="D33" s="456">
        <f>1+D32</f>
        <v>19</v>
      </c>
      <c r="E33" s="276" t="s">
        <v>676</v>
      </c>
      <c r="F33" s="276"/>
      <c r="G33" s="912">
        <f>D33</f>
        <v>19</v>
      </c>
      <c r="H33" s="964"/>
      <c r="I33" s="965"/>
      <c r="J33" s="965"/>
      <c r="K33" s="967"/>
      <c r="L33" s="648"/>
      <c r="N33" s="651"/>
      <c r="O33" s="651"/>
      <c r="P33" s="654"/>
      <c r="Q33" s="651"/>
      <c r="R33" s="651"/>
    </row>
    <row r="34" spans="2:18" s="649" customFormat="1" ht="12.75">
      <c r="B34" s="647"/>
      <c r="C34" s="22"/>
      <c r="D34" s="456"/>
      <c r="E34" s="276" t="s">
        <v>670</v>
      </c>
      <c r="F34" s="276"/>
      <c r="G34" s="913"/>
      <c r="H34" s="898"/>
      <c r="I34" s="966"/>
      <c r="J34" s="966"/>
      <c r="K34" s="968"/>
      <c r="L34" s="648"/>
      <c r="N34" s="651"/>
      <c r="O34" s="651"/>
      <c r="P34" s="654"/>
      <c r="Q34" s="651"/>
      <c r="R34" s="651"/>
    </row>
    <row r="35" spans="2:18" s="649" customFormat="1" ht="12.75">
      <c r="B35" s="647"/>
      <c r="C35" s="22"/>
      <c r="D35" s="456">
        <f>1+D33</f>
        <v>20</v>
      </c>
      <c r="E35" s="276" t="s">
        <v>34</v>
      </c>
      <c r="F35" s="276"/>
      <c r="G35" s="646">
        <f>D35</f>
        <v>20</v>
      </c>
      <c r="H35" s="615"/>
      <c r="I35" s="616"/>
      <c r="J35" s="616"/>
      <c r="K35" s="617"/>
      <c r="L35" s="648"/>
      <c r="N35" s="651"/>
      <c r="O35" s="651"/>
      <c r="P35" s="654"/>
      <c r="Q35" s="651"/>
      <c r="R35" s="651"/>
    </row>
    <row r="36" spans="2:18" s="649" customFormat="1" ht="12.75">
      <c r="B36" s="655"/>
      <c r="C36" s="22"/>
      <c r="D36" s="456">
        <f>1+D35</f>
        <v>21</v>
      </c>
      <c r="E36" s="276" t="s">
        <v>35</v>
      </c>
      <c r="F36" s="276"/>
      <c r="G36" s="912">
        <f>D36</f>
        <v>21</v>
      </c>
      <c r="H36" s="914">
        <f>IF(AND(ISNUMBER(H21),ISNUMBER(H32),ISNUMBER(H33),ISNUMBER(H35)),H21*H32*H33*H35*0.5922,"")</f>
      </c>
      <c r="I36" s="899">
        <f>IF(AND(ISNUMBER(I21),ISNUMBER(I32),ISNUMBER(I33),ISNUMBER(I35)),I21*I32*I33*I35*0.5922,"")</f>
      </c>
      <c r="J36" s="899">
        <f>IF(AND(ISNUMBER(J21),ISNUMBER(J32),ISNUMBER(J33),ISNUMBER(J35)),J21*J32*J33*J35*0.5922,"")</f>
      </c>
      <c r="K36" s="901">
        <f>IF(AND(ISNUMBER(K21),ISNUMBER(K32),ISNUMBER(K33),ISNUMBER(K35)),K21*K32*K33*K35*0.5922,"")</f>
      </c>
      <c r="L36" s="648"/>
      <c r="N36" s="651"/>
      <c r="O36" s="651"/>
      <c r="P36" s="651"/>
      <c r="Q36" s="651"/>
      <c r="R36" s="651"/>
    </row>
    <row r="37" spans="2:18" s="649" customFormat="1" ht="12.75" customHeight="1">
      <c r="B37" s="655"/>
      <c r="C37" s="131"/>
      <c r="D37" s="456"/>
      <c r="E37" s="275" t="s">
        <v>599</v>
      </c>
      <c r="F37" s="276"/>
      <c r="G37" s="913"/>
      <c r="H37" s="915"/>
      <c r="I37" s="904"/>
      <c r="J37" s="904"/>
      <c r="K37" s="906"/>
      <c r="L37" s="648"/>
      <c r="N37" s="651"/>
      <c r="O37" s="651"/>
      <c r="P37" s="656"/>
      <c r="Q37" s="651"/>
      <c r="R37" s="651"/>
    </row>
    <row r="38" spans="2:18" s="649" customFormat="1" ht="12.75" customHeight="1">
      <c r="B38" s="647"/>
      <c r="C38" s="131"/>
      <c r="D38" s="456">
        <f>1+D36</f>
        <v>22</v>
      </c>
      <c r="E38" s="276" t="s">
        <v>0</v>
      </c>
      <c r="F38" s="276"/>
      <c r="G38" s="646">
        <f>D38</f>
        <v>22</v>
      </c>
      <c r="H38" s="606">
        <f>IF(ISNUMBER(H36),H36/1000000,"")</f>
      </c>
      <c r="I38" s="607">
        <f>IF(ISNUMBER(I36),I36/1000000,"")</f>
      </c>
      <c r="J38" s="607">
        <f>IF(ISNUMBER(J36),J36/1000000,"")</f>
      </c>
      <c r="K38" s="608">
        <f>IF(ISNUMBER(K36),K36/1000000,"")</f>
      </c>
      <c r="L38" s="648"/>
      <c r="N38" s="651"/>
      <c r="O38" s="651"/>
      <c r="P38" s="656"/>
      <c r="Q38" s="651"/>
      <c r="R38" s="651"/>
    </row>
    <row r="39" spans="2:18" s="649" customFormat="1" ht="12.75" customHeight="1">
      <c r="B39" s="647"/>
      <c r="C39" s="131"/>
      <c r="D39" s="456">
        <f>1+D38</f>
        <v>23</v>
      </c>
      <c r="E39" s="566" t="s">
        <v>36</v>
      </c>
      <c r="F39" s="566"/>
      <c r="G39" s="646">
        <f>D39</f>
        <v>23</v>
      </c>
      <c r="H39" s="626"/>
      <c r="I39" s="627"/>
      <c r="J39" s="627"/>
      <c r="K39" s="628"/>
      <c r="L39" s="648"/>
      <c r="N39" s="651"/>
      <c r="O39" s="651"/>
      <c r="P39" s="654"/>
      <c r="Q39" s="651"/>
      <c r="R39" s="651"/>
    </row>
    <row r="40" spans="2:18" s="649" customFormat="1" ht="12.75" customHeight="1">
      <c r="B40" s="647"/>
      <c r="C40" s="131"/>
      <c r="D40" s="456">
        <f>1+D39</f>
        <v>24</v>
      </c>
      <c r="E40" s="566" t="s">
        <v>1</v>
      </c>
      <c r="F40" s="566"/>
      <c r="G40" s="646">
        <f>D40</f>
        <v>24</v>
      </c>
      <c r="H40" s="615"/>
      <c r="I40" s="616"/>
      <c r="J40" s="616"/>
      <c r="K40" s="617"/>
      <c r="L40" s="648"/>
      <c r="N40" s="651"/>
      <c r="O40" s="651"/>
      <c r="P40" s="654"/>
      <c r="Q40" s="651"/>
      <c r="R40" s="651"/>
    </row>
    <row r="41" spans="2:18" s="649" customFormat="1" ht="12.75" customHeight="1">
      <c r="B41" s="647"/>
      <c r="C41" s="131"/>
      <c r="D41" s="456">
        <f>1+D40</f>
        <v>25</v>
      </c>
      <c r="E41" s="566" t="s">
        <v>37</v>
      </c>
      <c r="F41" s="566"/>
      <c r="G41" s="912">
        <f>D41</f>
        <v>25</v>
      </c>
      <c r="H41" s="926">
        <f>IF(AND(ISNUMBER(H32),ISNUMBER(H33),ISNUMBER(H39),ISNUMBER(H40)),H32*H33*H39*H40/10,"")</f>
      </c>
      <c r="I41" s="921">
        <f>IF(AND(ISNUMBER(I32),ISNUMBER(I33),ISNUMBER(I39),ISNUMBER(I40)),I32*I33*I39*I40/10,"")</f>
      </c>
      <c r="J41" s="921">
        <f>IF(AND(ISNUMBER(J32),ISNUMBER(J33),ISNUMBER(J39),ISNUMBER(J40)),J32*J33*J39*J40/10,"")</f>
      </c>
      <c r="K41" s="923">
        <f>IF(AND(ISNUMBER(K32),ISNUMBER(K33),ISNUMBER(K39),ISNUMBER(K40)),K32*K33*K39*K40/10,"")</f>
      </c>
      <c r="L41" s="648"/>
      <c r="N41" s="651"/>
      <c r="O41" s="651"/>
      <c r="P41" s="654"/>
      <c r="Q41" s="651"/>
      <c r="R41" s="651"/>
    </row>
    <row r="42" spans="2:18" s="649" customFormat="1" ht="12.75" customHeight="1" thickBot="1">
      <c r="B42" s="647"/>
      <c r="C42" s="106"/>
      <c r="D42" s="461"/>
      <c r="E42" s="653" t="s">
        <v>600</v>
      </c>
      <c r="F42" s="643"/>
      <c r="G42" s="929"/>
      <c r="H42" s="930"/>
      <c r="I42" s="922"/>
      <c r="J42" s="922"/>
      <c r="K42" s="924"/>
      <c r="L42" s="648"/>
      <c r="N42" s="651"/>
      <c r="O42" s="651"/>
      <c r="P42" s="654"/>
      <c r="Q42" s="651"/>
      <c r="R42" s="651"/>
    </row>
    <row r="43" spans="2:18" s="649" customFormat="1" ht="12.75" customHeight="1">
      <c r="B43" s="647"/>
      <c r="C43" s="22" t="s">
        <v>595</v>
      </c>
      <c r="D43" s="456">
        <f>1+D41</f>
        <v>26</v>
      </c>
      <c r="E43" s="276" t="s">
        <v>677</v>
      </c>
      <c r="F43" s="276"/>
      <c r="G43" s="976">
        <f>D43</f>
        <v>26</v>
      </c>
      <c r="H43" s="980"/>
      <c r="I43" s="931"/>
      <c r="J43" s="931"/>
      <c r="K43" s="974"/>
      <c r="L43" s="648"/>
      <c r="N43" s="651"/>
      <c r="O43" s="651"/>
      <c r="P43" s="656"/>
      <c r="Q43" s="651"/>
      <c r="R43" s="651"/>
    </row>
    <row r="44" spans="2:18" s="649" customFormat="1" ht="12.75" customHeight="1">
      <c r="B44" s="647"/>
      <c r="C44" s="22" t="s">
        <v>596</v>
      </c>
      <c r="D44" s="456"/>
      <c r="E44" s="276" t="s">
        <v>2</v>
      </c>
      <c r="F44" s="276"/>
      <c r="G44" s="913"/>
      <c r="H44" s="981"/>
      <c r="I44" s="932"/>
      <c r="J44" s="932"/>
      <c r="K44" s="975"/>
      <c r="L44" s="648"/>
      <c r="N44" s="651"/>
      <c r="O44" s="651"/>
      <c r="P44" s="656"/>
      <c r="Q44" s="651"/>
      <c r="R44" s="651"/>
    </row>
    <row r="45" spans="2:18" s="649" customFormat="1" ht="12.75" customHeight="1">
      <c r="B45" s="647"/>
      <c r="D45" s="456">
        <f>1+D43</f>
        <v>27</v>
      </c>
      <c r="E45" s="276" t="s">
        <v>3</v>
      </c>
      <c r="F45" s="276"/>
      <c r="G45" s="646">
        <f>D45</f>
        <v>27</v>
      </c>
      <c r="H45" s="597"/>
      <c r="I45" s="598"/>
      <c r="J45" s="598"/>
      <c r="K45" s="599"/>
      <c r="L45" s="648"/>
      <c r="N45" s="651"/>
      <c r="O45" s="651"/>
      <c r="P45" s="656"/>
      <c r="Q45" s="651"/>
      <c r="R45" s="651"/>
    </row>
    <row r="46" spans="2:18" s="649" customFormat="1" ht="12.75" customHeight="1">
      <c r="B46" s="647"/>
      <c r="C46" s="22"/>
      <c r="D46" s="456">
        <f>1+D45</f>
        <v>28</v>
      </c>
      <c r="E46" s="276" t="s">
        <v>38</v>
      </c>
      <c r="F46" s="276"/>
      <c r="G46" s="646">
        <f>D46</f>
        <v>28</v>
      </c>
      <c r="H46" s="615"/>
      <c r="I46" s="616"/>
      <c r="J46" s="616"/>
      <c r="K46" s="617"/>
      <c r="L46" s="648"/>
      <c r="N46" s="651"/>
      <c r="O46" s="651"/>
      <c r="P46" s="651"/>
      <c r="Q46" s="651"/>
      <c r="R46" s="651"/>
    </row>
    <row r="47" spans="2:18" s="649" customFormat="1" ht="12.75" customHeight="1">
      <c r="B47" s="647"/>
      <c r="C47" s="22"/>
      <c r="D47" s="456">
        <f>1+D46</f>
        <v>29</v>
      </c>
      <c r="E47" s="276" t="s">
        <v>39</v>
      </c>
      <c r="F47" s="276"/>
      <c r="G47" s="912">
        <f>D47</f>
        <v>29</v>
      </c>
      <c r="H47" s="914">
        <f>IF(AND(ISNUMBER(H21),ISNUMBER(H43),ISNUMBER(H46)),H21*H43*H46*0.5922,"")</f>
      </c>
      <c r="I47" s="899">
        <f>IF(AND(ISNUMBER(I21),ISNUMBER(I43),ISNUMBER(I46)),I21*I43*I46*0.5922,"")</f>
      </c>
      <c r="J47" s="899">
        <f>IF(AND(ISNUMBER(J21),ISNUMBER(J43),ISNUMBER(J46)),J21*J43*J46*0.5922,"")</f>
      </c>
      <c r="K47" s="901">
        <f>IF(AND(ISNUMBER(K21),ISNUMBER(K43),ISNUMBER(K46)),K21*K43*K46*0.5922,"")</f>
      </c>
      <c r="L47" s="648"/>
      <c r="N47" s="651"/>
      <c r="O47" s="651"/>
      <c r="P47" s="654"/>
      <c r="Q47" s="651"/>
      <c r="R47" s="651"/>
    </row>
    <row r="48" spans="2:18" s="649" customFormat="1" ht="12.75" customHeight="1">
      <c r="B48" s="647"/>
      <c r="C48" s="131"/>
      <c r="D48" s="456"/>
      <c r="E48" s="275" t="s">
        <v>605</v>
      </c>
      <c r="F48" s="276"/>
      <c r="G48" s="913"/>
      <c r="H48" s="915"/>
      <c r="I48" s="904"/>
      <c r="J48" s="904"/>
      <c r="K48" s="906"/>
      <c r="L48" s="648"/>
      <c r="N48" s="651"/>
      <c r="O48" s="651"/>
      <c r="P48" s="651"/>
      <c r="Q48" s="651"/>
      <c r="R48" s="651"/>
    </row>
    <row r="49" spans="2:18" s="649" customFormat="1" ht="12.75">
      <c r="B49" s="647"/>
      <c r="C49" s="131"/>
      <c r="D49" s="456">
        <f>1+D47</f>
        <v>30</v>
      </c>
      <c r="E49" s="276" t="s">
        <v>4</v>
      </c>
      <c r="F49" s="276"/>
      <c r="G49" s="646">
        <f>D49</f>
        <v>30</v>
      </c>
      <c r="H49" s="606">
        <f>IF(ISNUMBER(H47),H47/1000000,"")</f>
      </c>
      <c r="I49" s="607">
        <f>IF(ISNUMBER(I47),I47/1000000,"")</f>
      </c>
      <c r="J49" s="607">
        <f>IF(ISNUMBER(J47),J47/1000000,"")</f>
      </c>
      <c r="K49" s="608">
        <f>IF(ISNUMBER(K47),K47/1000000,"")</f>
      </c>
      <c r="L49" s="648"/>
      <c r="N49" s="651"/>
      <c r="O49" s="651"/>
      <c r="P49" s="651"/>
      <c r="Q49" s="651"/>
      <c r="R49" s="651"/>
    </row>
    <row r="50" spans="2:18" s="649" customFormat="1" ht="12.75">
      <c r="B50" s="647"/>
      <c r="C50" s="131"/>
      <c r="D50" s="456">
        <f>1+D49</f>
        <v>31</v>
      </c>
      <c r="E50" s="566" t="s">
        <v>40</v>
      </c>
      <c r="F50" s="566"/>
      <c r="G50" s="646">
        <f>D50</f>
        <v>31</v>
      </c>
      <c r="H50" s="626"/>
      <c r="I50" s="627"/>
      <c r="J50" s="627"/>
      <c r="K50" s="628"/>
      <c r="L50" s="648"/>
      <c r="N50" s="651"/>
      <c r="O50" s="651"/>
      <c r="P50" s="657"/>
      <c r="Q50" s="651"/>
      <c r="R50" s="651"/>
    </row>
    <row r="51" spans="2:18" s="649" customFormat="1" ht="12.75">
      <c r="B51" s="647"/>
      <c r="C51" s="131"/>
      <c r="D51" s="456">
        <f>1+D50</f>
        <v>32</v>
      </c>
      <c r="E51" s="566" t="s">
        <v>5</v>
      </c>
      <c r="F51" s="566"/>
      <c r="G51" s="646">
        <f>D51</f>
        <v>32</v>
      </c>
      <c r="H51" s="615"/>
      <c r="I51" s="616"/>
      <c r="J51" s="616"/>
      <c r="K51" s="617"/>
      <c r="L51" s="648"/>
      <c r="N51" s="651"/>
      <c r="O51" s="651"/>
      <c r="P51" s="657"/>
      <c r="Q51" s="651"/>
      <c r="R51" s="651"/>
    </row>
    <row r="52" spans="2:18" s="649" customFormat="1" ht="12.75">
      <c r="B52" s="647"/>
      <c r="C52" s="131"/>
      <c r="D52" s="456">
        <f>1+D51</f>
        <v>33</v>
      </c>
      <c r="E52" s="566" t="s">
        <v>41</v>
      </c>
      <c r="F52" s="566"/>
      <c r="G52" s="912">
        <f>D52</f>
        <v>33</v>
      </c>
      <c r="H52" s="926">
        <f>IF(AND(ISNUMBER(H45),ISNUMBER(H50),ISNUMBER(H51)),H45*H50*H51,"")</f>
      </c>
      <c r="I52" s="921">
        <f>IF(AND(ISNUMBER(I45),ISNUMBER(I50),ISNUMBER(I51)),I45*I50*I51,"")</f>
      </c>
      <c r="J52" s="921">
        <f>IF(AND(ISNUMBER(J45),ISNUMBER(J50),ISNUMBER(J51)),J45*J50*J51,"")</f>
      </c>
      <c r="K52" s="923">
        <f>IF(AND(ISNUMBER(K45),ISNUMBER(K50),ISNUMBER(K51)),K45*K50*K51,"")</f>
      </c>
      <c r="L52" s="648"/>
      <c r="N52" s="651"/>
      <c r="O52" s="138"/>
      <c r="P52" s="593"/>
      <c r="Q52" s="138"/>
      <c r="R52" s="651"/>
    </row>
    <row r="53" spans="2:18" s="649" customFormat="1" ht="13.5" thickBot="1">
      <c r="B53" s="647"/>
      <c r="C53" s="106"/>
      <c r="D53" s="461"/>
      <c r="E53" s="653" t="s">
        <v>606</v>
      </c>
      <c r="F53" s="643"/>
      <c r="G53" s="929"/>
      <c r="H53" s="930"/>
      <c r="I53" s="922"/>
      <c r="J53" s="922"/>
      <c r="K53" s="924"/>
      <c r="L53" s="648"/>
      <c r="N53" s="651"/>
      <c r="O53" s="651"/>
      <c r="P53" s="658"/>
      <c r="Q53" s="651"/>
      <c r="R53" s="651"/>
    </row>
    <row r="54" spans="2:18" s="649" customFormat="1" ht="12.75">
      <c r="B54" s="647"/>
      <c r="C54" s="22" t="s">
        <v>601</v>
      </c>
      <c r="D54" s="456">
        <f>1+D52</f>
        <v>34</v>
      </c>
      <c r="E54" s="276" t="s">
        <v>678</v>
      </c>
      <c r="F54" s="276"/>
      <c r="G54" s="976">
        <f>D54</f>
        <v>34</v>
      </c>
      <c r="H54" s="977"/>
      <c r="I54" s="978"/>
      <c r="J54" s="978"/>
      <c r="K54" s="979"/>
      <c r="L54" s="648"/>
      <c r="N54" s="651"/>
      <c r="O54" s="651"/>
      <c r="P54" s="651"/>
      <c r="Q54" s="651"/>
      <c r="R54" s="651"/>
    </row>
    <row r="55" spans="2:18" s="649" customFormat="1" ht="12.75">
      <c r="B55" s="647"/>
      <c r="C55" s="22" t="s">
        <v>602</v>
      </c>
      <c r="D55" s="456"/>
      <c r="E55" s="276" t="s">
        <v>6</v>
      </c>
      <c r="F55" s="276"/>
      <c r="G55" s="913"/>
      <c r="H55" s="898"/>
      <c r="I55" s="966"/>
      <c r="J55" s="966"/>
      <c r="K55" s="968"/>
      <c r="L55" s="648"/>
      <c r="N55" s="651"/>
      <c r="O55" s="651"/>
      <c r="P55" s="651"/>
      <c r="Q55" s="651"/>
      <c r="R55" s="651"/>
    </row>
    <row r="56" spans="2:18" s="649" customFormat="1" ht="12.75">
      <c r="B56" s="647"/>
      <c r="D56" s="456">
        <f>1+D54</f>
        <v>35</v>
      </c>
      <c r="E56" s="276" t="s">
        <v>42</v>
      </c>
      <c r="F56" s="276"/>
      <c r="G56" s="646">
        <f aca="true" t="shared" si="3" ref="G56:G63">D56</f>
        <v>35</v>
      </c>
      <c r="H56" s="615"/>
      <c r="I56" s="616"/>
      <c r="J56" s="616"/>
      <c r="K56" s="617"/>
      <c r="L56" s="648"/>
      <c r="N56" s="651"/>
      <c r="O56" s="651"/>
      <c r="P56" s="651"/>
      <c r="Q56" s="651"/>
      <c r="R56" s="651"/>
    </row>
    <row r="57" spans="2:18" s="649" customFormat="1" ht="12.75">
      <c r="B57" s="647"/>
      <c r="C57" s="22"/>
      <c r="D57" s="456">
        <f>1+D56</f>
        <v>36</v>
      </c>
      <c r="E57" s="276" t="s">
        <v>43</v>
      </c>
      <c r="F57" s="276"/>
      <c r="G57" s="912">
        <f t="shared" si="3"/>
        <v>36</v>
      </c>
      <c r="H57" s="914">
        <f>IF(AND(ISNUMBER(H21),ISNUMBER(H54),ISNUMBER(H56)),H21*H54*H56*0.5922,"")</f>
      </c>
      <c r="I57" s="899">
        <f>IF(AND(ISNUMBER(I21),ISNUMBER(I54),ISNUMBER(I56)),I21*I54*I56*0.5922,"")</f>
      </c>
      <c r="J57" s="899">
        <f>IF(AND(ISNUMBER(J21),ISNUMBER(J54),ISNUMBER(J56)),J21*J54*J56*0.5922,"")</f>
      </c>
      <c r="K57" s="901">
        <f>IF(AND(ISNUMBER(K21),ISNUMBER(K54),ISNUMBER(K56)),K21*K54*K56*0.5922,"")</f>
      </c>
      <c r="L57" s="648"/>
      <c r="N57" s="651"/>
      <c r="O57" s="651"/>
      <c r="P57" s="651"/>
      <c r="Q57" s="651"/>
      <c r="R57" s="651"/>
    </row>
    <row r="58" spans="2:18" s="649" customFormat="1" ht="12.75">
      <c r="B58" s="647"/>
      <c r="C58" s="22"/>
      <c r="D58" s="456"/>
      <c r="E58" s="275" t="s">
        <v>607</v>
      </c>
      <c r="F58" s="276"/>
      <c r="G58" s="928"/>
      <c r="H58" s="925"/>
      <c r="I58" s="904"/>
      <c r="J58" s="904"/>
      <c r="K58" s="906"/>
      <c r="L58" s="648"/>
      <c r="N58" s="651"/>
      <c r="O58" s="651"/>
      <c r="P58" s="651"/>
      <c r="Q58" s="651"/>
      <c r="R58" s="651"/>
    </row>
    <row r="59" spans="2:18" s="649" customFormat="1" ht="12.75">
      <c r="B59" s="647"/>
      <c r="C59" s="131"/>
      <c r="D59" s="456">
        <f>1+D57</f>
        <v>37</v>
      </c>
      <c r="E59" s="276" t="s">
        <v>44</v>
      </c>
      <c r="F59" s="276"/>
      <c r="G59" s="912">
        <f t="shared" si="3"/>
        <v>37</v>
      </c>
      <c r="H59" s="914">
        <f>IF(ISNUMBER(H57),H57/1000000,"")</f>
      </c>
      <c r="I59" s="899">
        <f>IF(ISNUMBER(I57),I57/1000000,"")</f>
      </c>
      <c r="J59" s="899">
        <f>IF(ISNUMBER(J57),J57/1000000,"")</f>
      </c>
      <c r="K59" s="901">
        <f>IF(ISNUMBER(K57),K57/1000000,"")</f>
      </c>
      <c r="L59" s="648"/>
      <c r="N59" s="651"/>
      <c r="O59" s="651"/>
      <c r="P59" s="651"/>
      <c r="Q59" s="651"/>
      <c r="R59" s="651"/>
    </row>
    <row r="60" spans="2:18" s="649" customFormat="1" ht="12.75">
      <c r="B60" s="647"/>
      <c r="C60" s="131"/>
      <c r="D60" s="456"/>
      <c r="E60" s="659" t="s">
        <v>7</v>
      </c>
      <c r="F60" s="276"/>
      <c r="G60" s="913"/>
      <c r="H60" s="915"/>
      <c r="I60" s="904"/>
      <c r="J60" s="904"/>
      <c r="K60" s="906"/>
      <c r="L60" s="648"/>
      <c r="N60" s="651"/>
      <c r="O60" s="651"/>
      <c r="P60" s="651"/>
      <c r="Q60" s="651"/>
      <c r="R60" s="651"/>
    </row>
    <row r="61" spans="2:12" s="649" customFormat="1" ht="12.75">
      <c r="B61" s="647"/>
      <c r="C61" s="131"/>
      <c r="D61" s="456">
        <f>1+D59</f>
        <v>38</v>
      </c>
      <c r="E61" s="566" t="s">
        <v>45</v>
      </c>
      <c r="F61" s="566"/>
      <c r="G61" s="652">
        <f t="shared" si="3"/>
        <v>38</v>
      </c>
      <c r="H61" s="626"/>
      <c r="I61" s="627"/>
      <c r="J61" s="627"/>
      <c r="K61" s="628"/>
      <c r="L61" s="648"/>
    </row>
    <row r="62" spans="2:12" s="649" customFormat="1" ht="12.75">
      <c r="B62" s="647"/>
      <c r="C62" s="131"/>
      <c r="D62" s="456">
        <f>1+D61</f>
        <v>39</v>
      </c>
      <c r="E62" s="566" t="s">
        <v>8</v>
      </c>
      <c r="F62" s="566"/>
      <c r="G62" s="652">
        <f t="shared" si="3"/>
        <v>39</v>
      </c>
      <c r="H62" s="615"/>
      <c r="I62" s="616"/>
      <c r="J62" s="616"/>
      <c r="K62" s="617"/>
      <c r="L62" s="648"/>
    </row>
    <row r="63" spans="2:12" s="649" customFormat="1" ht="12.75">
      <c r="B63" s="647"/>
      <c r="C63" s="131"/>
      <c r="D63" s="456">
        <f>1+D62</f>
        <v>40</v>
      </c>
      <c r="E63" s="566" t="s">
        <v>46</v>
      </c>
      <c r="F63" s="566"/>
      <c r="G63" s="912">
        <f t="shared" si="3"/>
        <v>40</v>
      </c>
      <c r="H63" s="926">
        <f>IF(AND(ISNUMBER(H54),ISNUMBER(H61),ISNUMBER(H62)),H54*H61*H62,"")</f>
      </c>
      <c r="I63" s="921">
        <f>IF(AND(ISNUMBER(I54),ISNUMBER(I61),ISNUMBER(I62)),I54*I61*I62,"")</f>
      </c>
      <c r="J63" s="921">
        <f>IF(AND(ISNUMBER(J54),ISNUMBER(J61),ISNUMBER(J62)),J54*J61*J62,"")</f>
      </c>
      <c r="K63" s="923">
        <f>IF(AND(ISNUMBER(K54),ISNUMBER(K61),ISNUMBER(K62)),K54*K61*K62,"")</f>
      </c>
      <c r="L63" s="648"/>
    </row>
    <row r="64" spans="2:12" s="649" customFormat="1" ht="13.5" thickBot="1">
      <c r="B64" s="647"/>
      <c r="C64" s="106"/>
      <c r="D64" s="139"/>
      <c r="E64" s="653" t="s">
        <v>608</v>
      </c>
      <c r="F64" s="643"/>
      <c r="G64" s="917"/>
      <c r="H64" s="927"/>
      <c r="I64" s="922"/>
      <c r="J64" s="922"/>
      <c r="K64" s="924"/>
      <c r="L64" s="648"/>
    </row>
    <row r="65" spans="2:12" s="649" customFormat="1" ht="12.75">
      <c r="B65" s="647"/>
      <c r="C65" s="22" t="s">
        <v>603</v>
      </c>
      <c r="D65" s="456">
        <f>1+D63</f>
        <v>41</v>
      </c>
      <c r="E65" s="276" t="s">
        <v>9</v>
      </c>
      <c r="F65" s="276"/>
      <c r="G65" s="645">
        <f>D65</f>
        <v>41</v>
      </c>
      <c r="H65" s="623"/>
      <c r="I65" s="624"/>
      <c r="J65" s="624"/>
      <c r="K65" s="625"/>
      <c r="L65" s="648"/>
    </row>
    <row r="66" spans="2:12" s="649" customFormat="1" ht="12.75">
      <c r="B66" s="647"/>
      <c r="C66" s="22" t="s">
        <v>604</v>
      </c>
      <c r="D66" s="456">
        <f>1+D65</f>
        <v>42</v>
      </c>
      <c r="E66" s="276" t="s">
        <v>10</v>
      </c>
      <c r="F66" s="276"/>
      <c r="G66" s="646">
        <f>D66</f>
        <v>42</v>
      </c>
      <c r="H66" s="623"/>
      <c r="I66" s="624"/>
      <c r="J66" s="624"/>
      <c r="K66" s="625"/>
      <c r="L66" s="648"/>
    </row>
    <row r="67" spans="2:12" s="649" customFormat="1" ht="12.75">
      <c r="B67" s="647"/>
      <c r="C67" s="22"/>
      <c r="D67" s="456">
        <f>1+D66</f>
        <v>43</v>
      </c>
      <c r="E67" s="276" t="s">
        <v>47</v>
      </c>
      <c r="F67" s="276"/>
      <c r="G67" s="646">
        <f>D67</f>
        <v>43</v>
      </c>
      <c r="H67" s="615"/>
      <c r="I67" s="616"/>
      <c r="J67" s="616"/>
      <c r="K67" s="617"/>
      <c r="L67" s="648"/>
    </row>
    <row r="68" spans="2:12" s="649" customFormat="1" ht="12.75">
      <c r="B68" s="647"/>
      <c r="C68" s="22"/>
      <c r="D68" s="456">
        <f>1+D67</f>
        <v>44</v>
      </c>
      <c r="E68" s="276" t="s">
        <v>48</v>
      </c>
      <c r="F68" s="276"/>
      <c r="G68" s="912">
        <f>D68</f>
        <v>44</v>
      </c>
      <c r="H68" s="914">
        <f>IF(AND(ISNUMBER(H65),ISNUMBER(H66),ISNUMBER(H67)),H65*H66*H67,"")</f>
      </c>
      <c r="I68" s="899">
        <f>IF(AND(ISNUMBER(I65),ISNUMBER(I66),ISNUMBER(I67)),I65*I66*I67,"")</f>
      </c>
      <c r="J68" s="899">
        <f>IF(AND(ISNUMBER(J65),ISNUMBER(J66),ISNUMBER(J67)),J65*J66*J67,"")</f>
      </c>
      <c r="K68" s="901">
        <f>IF(AND(ISNUMBER(K65),ISNUMBER(K66),ISNUMBER(K67)),K65*K66*K67,"")</f>
      </c>
      <c r="L68" s="648"/>
    </row>
    <row r="69" spans="2:12" s="649" customFormat="1" ht="12.75" customHeight="1">
      <c r="B69" s="647"/>
      <c r="C69" s="131"/>
      <c r="D69" s="456"/>
      <c r="E69" s="275" t="s">
        <v>609</v>
      </c>
      <c r="F69" s="276"/>
      <c r="G69" s="913"/>
      <c r="H69" s="915"/>
      <c r="I69" s="904"/>
      <c r="J69" s="904"/>
      <c r="K69" s="906"/>
      <c r="L69" s="648"/>
    </row>
    <row r="70" spans="2:12" s="649" customFormat="1" ht="12.75" customHeight="1">
      <c r="B70" s="647"/>
      <c r="C70" s="131"/>
      <c r="D70" s="456">
        <f>1+D68</f>
        <v>45</v>
      </c>
      <c r="E70" s="276" t="s">
        <v>49</v>
      </c>
      <c r="F70" s="276"/>
      <c r="G70" s="912">
        <f>D70</f>
        <v>45</v>
      </c>
      <c r="H70" s="914">
        <f>IF(ISNUMBER(H68),H68/1000000,"")</f>
      </c>
      <c r="I70" s="899">
        <f>IF(ISNUMBER(I68),I68/1000000,"")</f>
      </c>
      <c r="J70" s="899">
        <f>IF(ISNUMBER(J68),J68/1000000,"")</f>
      </c>
      <c r="K70" s="901">
        <f>IF(ISNUMBER(K68),K68/1000000,"")</f>
      </c>
      <c r="L70" s="648"/>
    </row>
    <row r="71" spans="2:12" s="649" customFormat="1" ht="12.75" customHeight="1">
      <c r="B71" s="647"/>
      <c r="C71" s="131"/>
      <c r="D71" s="456"/>
      <c r="E71" s="660" t="s">
        <v>7</v>
      </c>
      <c r="F71" s="276"/>
      <c r="G71" s="913"/>
      <c r="H71" s="915"/>
      <c r="I71" s="904"/>
      <c r="J71" s="904"/>
      <c r="K71" s="906"/>
      <c r="L71" s="648"/>
    </row>
    <row r="72" spans="2:12" s="649" customFormat="1" ht="12.75" customHeight="1">
      <c r="B72" s="647"/>
      <c r="C72" s="131"/>
      <c r="D72" s="456">
        <f>1+D70</f>
        <v>46</v>
      </c>
      <c r="E72" s="566" t="s">
        <v>50</v>
      </c>
      <c r="F72" s="566"/>
      <c r="G72" s="646">
        <f>D72</f>
        <v>46</v>
      </c>
      <c r="H72" s="626"/>
      <c r="I72" s="627"/>
      <c r="J72" s="627"/>
      <c r="K72" s="628"/>
      <c r="L72" s="648"/>
    </row>
    <row r="73" spans="2:12" s="649" customFormat="1" ht="12.75" customHeight="1">
      <c r="B73" s="647"/>
      <c r="C73" s="131"/>
      <c r="D73" s="456">
        <f>1+D72</f>
        <v>47</v>
      </c>
      <c r="E73" s="566" t="s">
        <v>11</v>
      </c>
      <c r="F73" s="566"/>
      <c r="G73" s="646">
        <f>D73</f>
        <v>47</v>
      </c>
      <c r="H73" s="615"/>
      <c r="I73" s="616"/>
      <c r="J73" s="616"/>
      <c r="K73" s="617"/>
      <c r="L73" s="648"/>
    </row>
    <row r="74" spans="2:12" s="649" customFormat="1" ht="12.75">
      <c r="B74" s="647"/>
      <c r="C74" s="131"/>
      <c r="D74" s="456">
        <f>1+D73</f>
        <v>48</v>
      </c>
      <c r="E74" s="566" t="s">
        <v>51</v>
      </c>
      <c r="F74" s="566"/>
      <c r="G74" s="912">
        <f>D74</f>
        <v>48</v>
      </c>
      <c r="H74" s="926">
        <f>IF(AND(ISNUMBER(H65),ISNUMBER(H66),ISNUMBER(H72),ISNUMBER(H73)),H65*H66*H72*H73,"")</f>
      </c>
      <c r="I74" s="921">
        <f>IF(AND(ISNUMBER(I65),ISNUMBER(I66),ISNUMBER(I72),ISNUMBER(I73)),I65*I66*I72*I73,"")</f>
      </c>
      <c r="J74" s="921">
        <f>IF(AND(ISNUMBER(J65),ISNUMBER(J66),ISNUMBER(J72),ISNUMBER(J73)),J65*J66*J72*J73,"")</f>
      </c>
      <c r="K74" s="923">
        <f>IF(AND(ISNUMBER(K65),ISNUMBER(K66),ISNUMBER(K72),ISNUMBER(K73)),K65*K66*K72*K73,"")</f>
      </c>
      <c r="L74" s="648"/>
    </row>
    <row r="75" spans="2:12" s="636" customFormat="1" ht="12.75">
      <c r="B75" s="661"/>
      <c r="C75" s="662"/>
      <c r="D75" s="663"/>
      <c r="E75" s="664" t="s">
        <v>632</v>
      </c>
      <c r="F75" s="665"/>
      <c r="G75" s="913"/>
      <c r="H75" s="933"/>
      <c r="I75" s="934"/>
      <c r="J75" s="934"/>
      <c r="K75" s="954"/>
      <c r="L75" s="666"/>
    </row>
    <row r="76" spans="2:12" s="636" customFormat="1" ht="12.75">
      <c r="B76" s="667"/>
      <c r="C76" s="634"/>
      <c r="D76" s="221"/>
      <c r="E76" s="634"/>
      <c r="F76" s="634"/>
      <c r="G76" s="634"/>
      <c r="H76" s="634"/>
      <c r="I76" s="634"/>
      <c r="J76" s="634"/>
      <c r="K76" s="634"/>
      <c r="L76" s="635"/>
    </row>
    <row r="77" spans="2:12" s="636" customFormat="1" ht="27">
      <c r="B77" s="223"/>
      <c r="C77" s="299" t="s">
        <v>630</v>
      </c>
      <c r="D77" s="274" t="s">
        <v>84</v>
      </c>
      <c r="E77" s="225"/>
      <c r="F77" s="224"/>
      <c r="G77" s="273"/>
      <c r="H77" s="225"/>
      <c r="I77" s="225"/>
      <c r="J77" s="225"/>
      <c r="K77" s="225"/>
      <c r="L77" s="227"/>
    </row>
    <row r="78" spans="2:12" s="636" customFormat="1" ht="13.5">
      <c r="B78" s="228"/>
      <c r="C78" s="300" t="s">
        <v>643</v>
      </c>
      <c r="D78" s="82"/>
      <c r="E78" s="825" t="s">
        <v>644</v>
      </c>
      <c r="F78" s="940"/>
      <c r="G78" s="940"/>
      <c r="H78" s="940"/>
      <c r="I78" s="940"/>
      <c r="J78" s="229" t="s">
        <v>239</v>
      </c>
      <c r="K78" s="828" t="s">
        <v>292</v>
      </c>
      <c r="L78" s="230"/>
    </row>
    <row r="79" spans="2:12" s="636" customFormat="1" ht="14.25" thickBot="1">
      <c r="B79" s="228"/>
      <c r="C79" s="82"/>
      <c r="D79" s="82"/>
      <c r="E79" s="941"/>
      <c r="F79" s="941"/>
      <c r="G79" s="941"/>
      <c r="H79" s="941"/>
      <c r="I79" s="941"/>
      <c r="J79" s="190" t="s">
        <v>240</v>
      </c>
      <c r="K79" s="829"/>
      <c r="L79" s="230"/>
    </row>
    <row r="80" spans="2:12" s="636" customFormat="1" ht="13.5">
      <c r="B80" s="228"/>
      <c r="C80" s="93" t="s">
        <v>645</v>
      </c>
      <c r="D80" s="94"/>
      <c r="E80" s="94"/>
      <c r="F80" s="94"/>
      <c r="G80" s="94"/>
      <c r="H80" s="94"/>
      <c r="I80" s="93" t="s">
        <v>218</v>
      </c>
      <c r="J80" s="92"/>
      <c r="K80" s="325" t="s">
        <v>505</v>
      </c>
      <c r="L80" s="230"/>
    </row>
    <row r="81" spans="2:12" s="636" customFormat="1" ht="12.75">
      <c r="B81" s="228"/>
      <c r="C81" s="813">
        <f>T('Form Green LTCP-EZ p1 '!D77)</f>
      </c>
      <c r="D81" s="814"/>
      <c r="E81" s="814"/>
      <c r="F81" s="814"/>
      <c r="G81" s="814"/>
      <c r="H81" s="815"/>
      <c r="I81" s="813">
        <f>T('Form Green LTCP-EZ p1 '!J77)</f>
      </c>
      <c r="J81" s="938"/>
      <c r="K81" s="805">
        <f>'Form Green LTCP-EZ p1 '!L77</f>
        <v>0</v>
      </c>
      <c r="L81" s="230"/>
    </row>
    <row r="82" spans="2:12" s="636" customFormat="1" ht="13.5" thickBot="1">
      <c r="B82" s="228"/>
      <c r="C82" s="935"/>
      <c r="D82" s="936"/>
      <c r="E82" s="936"/>
      <c r="F82" s="936"/>
      <c r="G82" s="936"/>
      <c r="H82" s="937"/>
      <c r="I82" s="935"/>
      <c r="J82" s="937"/>
      <c r="K82" s="939"/>
      <c r="L82" s="230"/>
    </row>
    <row r="83" spans="2:12" s="636" customFormat="1" ht="15.75">
      <c r="B83" s="637"/>
      <c r="C83" s="232"/>
      <c r="D83" s="25"/>
      <c r="E83" s="638"/>
      <c r="F83" s="638"/>
      <c r="G83" s="638"/>
      <c r="H83" s="638"/>
      <c r="I83" s="638"/>
      <c r="J83" s="638"/>
      <c r="K83" s="638"/>
      <c r="L83" s="639"/>
    </row>
    <row r="84" spans="2:12" s="636" customFormat="1" ht="14.25" thickBot="1">
      <c r="B84" s="637"/>
      <c r="C84" s="638"/>
      <c r="D84" s="25"/>
      <c r="E84" s="638"/>
      <c r="F84" s="638"/>
      <c r="G84" s="638"/>
      <c r="H84" s="234" t="s">
        <v>477</v>
      </c>
      <c r="I84" s="234" t="s">
        <v>478</v>
      </c>
      <c r="J84" s="234" t="s">
        <v>479</v>
      </c>
      <c r="K84" s="234" t="s">
        <v>480</v>
      </c>
      <c r="L84" s="639"/>
    </row>
    <row r="85" spans="2:12" s="636" customFormat="1" ht="12.75">
      <c r="B85" s="637"/>
      <c r="C85" s="467" t="s">
        <v>613</v>
      </c>
      <c r="D85" s="2">
        <f>D74+1</f>
        <v>49</v>
      </c>
      <c r="E85" s="640" t="s">
        <v>52</v>
      </c>
      <c r="F85" s="640"/>
      <c r="G85" s="641">
        <f>D85</f>
        <v>49</v>
      </c>
      <c r="H85" s="603">
        <f>IF(ISNUMBER(H20),H20,"")</f>
      </c>
      <c r="I85" s="604">
        <f>IF(ISNUMBER(I20),I20,"")</f>
      </c>
      <c r="J85" s="604">
        <f>IF(ISNUMBER(J20),J20,"")</f>
      </c>
      <c r="K85" s="605">
        <f>IF(ISNUMBER(K20),K20,"")</f>
      </c>
      <c r="L85" s="639"/>
    </row>
    <row r="86" spans="2:12" s="636" customFormat="1" ht="12.75">
      <c r="B86" s="637"/>
      <c r="C86" s="380" t="s">
        <v>615</v>
      </c>
      <c r="D86" s="456">
        <f>1+D85</f>
        <v>50</v>
      </c>
      <c r="E86" s="566" t="s">
        <v>631</v>
      </c>
      <c r="F86" s="566"/>
      <c r="G86" s="912">
        <f>D86</f>
        <v>50</v>
      </c>
      <c r="H86" s="914">
        <f>IF(AND(ISNUMBER(H27),ISNUMBER(H38),ISNUMBER(H49),ISNUMBER(H59),ISNUMBER(H70)),H27+H38+H49+H59+H70,"")</f>
      </c>
      <c r="I86" s="899">
        <f>IF(AND(ISNUMBER(I27),ISNUMBER(I38),ISNUMBER(I49),ISNUMBER(I59),ISNUMBER(I70)),I27+I38+I49+I59+I70,"")</f>
      </c>
      <c r="J86" s="899">
        <f>IF(AND(ISNUMBER(J27),ISNUMBER(J38),ISNUMBER(J49),ISNUMBER(J59),ISNUMBER(J70)),J27+J38+J49+J59+J70,"")</f>
      </c>
      <c r="K86" s="901">
        <f>IF(AND(ISNUMBER(K27),ISNUMBER(K38),ISNUMBER(K49),ISNUMBER(K59),ISNUMBER(K70)),K27+K38+K49+K59+K70,"")</f>
      </c>
      <c r="L86" s="639"/>
    </row>
    <row r="87" spans="2:12" s="636" customFormat="1" ht="12.75">
      <c r="B87" s="637"/>
      <c r="C87" s="380" t="s">
        <v>592</v>
      </c>
      <c r="D87" s="456"/>
      <c r="E87" s="460" t="s">
        <v>611</v>
      </c>
      <c r="F87" s="566"/>
      <c r="G87" s="913"/>
      <c r="H87" s="915"/>
      <c r="I87" s="904"/>
      <c r="J87" s="904"/>
      <c r="K87" s="906"/>
      <c r="L87" s="639"/>
    </row>
    <row r="88" spans="2:12" s="636" customFormat="1" ht="12.75">
      <c r="B88" s="637"/>
      <c r="C88" s="380" t="s">
        <v>610</v>
      </c>
      <c r="D88" s="456">
        <f>D86+1</f>
        <v>51</v>
      </c>
      <c r="E88" s="566" t="s">
        <v>53</v>
      </c>
      <c r="F88" s="566"/>
      <c r="G88" s="912">
        <f>D88</f>
        <v>51</v>
      </c>
      <c r="H88" s="914">
        <f>IF(AND(ISNUMBER(H85),ISNUMBER(H86)),H86/H85,"")</f>
      </c>
      <c r="I88" s="899">
        <f>IF(AND(ISNUMBER(I85),ISNUMBER(I86)),I86/I85,"")</f>
      </c>
      <c r="J88" s="899">
        <f>IF(AND(ISNUMBER(J85),ISNUMBER(J86)),J86/J85,"")</f>
      </c>
      <c r="K88" s="901">
        <f>IF(AND(ISNUMBER(K85),ISNUMBER(K86)),K86/K85,"")</f>
      </c>
      <c r="L88" s="639"/>
    </row>
    <row r="89" spans="2:12" s="636" customFormat="1" ht="12.75">
      <c r="B89" s="637"/>
      <c r="C89" s="559"/>
      <c r="D89" s="456"/>
      <c r="E89" s="460" t="s">
        <v>614</v>
      </c>
      <c r="F89" s="566"/>
      <c r="G89" s="916"/>
      <c r="H89" s="918"/>
      <c r="I89" s="920"/>
      <c r="J89" s="920"/>
      <c r="K89" s="911"/>
      <c r="L89" s="639"/>
    </row>
    <row r="90" spans="2:12" s="636" customFormat="1" ht="13.5" thickBot="1">
      <c r="B90" s="637"/>
      <c r="C90" s="668"/>
      <c r="D90" s="461"/>
      <c r="E90" s="653" t="s">
        <v>612</v>
      </c>
      <c r="F90" s="643"/>
      <c r="G90" s="917"/>
      <c r="H90" s="919"/>
      <c r="I90" s="900"/>
      <c r="J90" s="900"/>
      <c r="K90" s="902"/>
      <c r="L90" s="639"/>
    </row>
    <row r="91" spans="2:12" s="636" customFormat="1" ht="12.75">
      <c r="B91" s="637"/>
      <c r="C91" s="39" t="s">
        <v>615</v>
      </c>
      <c r="D91" s="278">
        <f>D88+1</f>
        <v>52</v>
      </c>
      <c r="E91" s="276" t="s">
        <v>54</v>
      </c>
      <c r="F91" s="669"/>
      <c r="G91" s="18">
        <f aca="true" t="shared" si="4" ref="G91:G106">D91</f>
        <v>52</v>
      </c>
      <c r="H91" s="603">
        <f>IF(ISNUMBER('4 - CSOVOL'!H28),'4 - CSOVOL'!H28,"")</f>
      </c>
      <c r="I91" s="604">
        <f>IF(ISNUMBER('4 - CSOVOL'!I28),'4 - CSOVOL'!I28,"")</f>
      </c>
      <c r="J91" s="604">
        <f>IF(ISNUMBER('4 - CSOVOL'!J28),'4 - CSOVOL'!J28,"")</f>
      </c>
      <c r="K91" s="605">
        <f>IF(ISNUMBER('4 - CSOVOL'!K28),'4 - CSOVOL'!K28,"")</f>
      </c>
      <c r="L91" s="639"/>
    </row>
    <row r="92" spans="1:12" s="636" customFormat="1" ht="12.75">
      <c r="A92" s="649"/>
      <c r="B92" s="647"/>
      <c r="C92" s="39" t="s">
        <v>616</v>
      </c>
      <c r="D92" s="456">
        <f>D91+1</f>
        <v>53</v>
      </c>
      <c r="E92" s="276" t="s">
        <v>55</v>
      </c>
      <c r="F92" s="276"/>
      <c r="G92" s="18">
        <f t="shared" si="4"/>
        <v>53</v>
      </c>
      <c r="H92" s="618">
        <f>IF(ISNUMBER(H20),H20,"")</f>
      </c>
      <c r="I92" s="619">
        <f>IF(ISNUMBER(I20),I20,"")</f>
      </c>
      <c r="J92" s="619">
        <f>IF(ISNUMBER(J20),J20,"")</f>
      </c>
      <c r="K92" s="620">
        <f>IF(ISNUMBER(K20),K20,"")</f>
      </c>
      <c r="L92" s="648"/>
    </row>
    <row r="93" spans="1:12" s="636" customFormat="1" ht="12.75">
      <c r="A93" s="649"/>
      <c r="B93" s="647"/>
      <c r="D93" s="456">
        <f aca="true" t="shared" si="5" ref="D93:D106">D92+1</f>
        <v>54</v>
      </c>
      <c r="E93" s="276" t="s">
        <v>56</v>
      </c>
      <c r="F93" s="276"/>
      <c r="G93" s="18">
        <f t="shared" si="4"/>
        <v>54</v>
      </c>
      <c r="H93" s="618">
        <f>IF(AND(ISNUMBER(H91),ISNUMBER(H92)),H91-H92,"")</f>
      </c>
      <c r="I93" s="619">
        <f>IF(AND(ISNUMBER(I91),ISNUMBER(I92)),I91-I92,"")</f>
      </c>
      <c r="J93" s="619">
        <f>IF(AND(ISNUMBER(J91),ISNUMBER(J92)),J91-J92,"")</f>
      </c>
      <c r="K93" s="620">
        <f>IF(AND(ISNUMBER(K91),ISNUMBER(K92)),K91-K92,"")</f>
      </c>
      <c r="L93" s="648"/>
    </row>
    <row r="94" spans="1:12" s="636" customFormat="1" ht="13.5" thickBot="1">
      <c r="A94" s="649"/>
      <c r="B94" s="647"/>
      <c r="C94" s="670"/>
      <c r="D94" s="461">
        <f t="shared" si="5"/>
        <v>55</v>
      </c>
      <c r="E94" s="650" t="s">
        <v>57</v>
      </c>
      <c r="F94" s="650"/>
      <c r="G94" s="199">
        <f t="shared" si="4"/>
        <v>55</v>
      </c>
      <c r="H94" s="612">
        <f>IF(AND(ISNUMBER(H91),ISNUMBER(H93)),H93/H91,"")</f>
      </c>
      <c r="I94" s="613">
        <f>IF(AND(ISNUMBER(I91),ISNUMBER(I93)),I93/I91,"")</f>
      </c>
      <c r="J94" s="613">
        <f>IF(AND(ISNUMBER(J91),ISNUMBER(J93)),J93/J91,"")</f>
      </c>
      <c r="K94" s="614">
        <f>IF(AND(ISNUMBER(K91),ISNUMBER(K93)),K93/K91,"")</f>
      </c>
      <c r="L94" s="648"/>
    </row>
    <row r="95" spans="1:12" s="636" customFormat="1" ht="12.75">
      <c r="A95" s="649"/>
      <c r="B95" s="647"/>
      <c r="C95" s="218" t="s">
        <v>684</v>
      </c>
      <c r="D95" s="456">
        <f t="shared" si="5"/>
        <v>56</v>
      </c>
      <c r="E95" s="276" t="s">
        <v>58</v>
      </c>
      <c r="F95" s="276"/>
      <c r="G95" s="41">
        <f t="shared" si="4"/>
        <v>56</v>
      </c>
      <c r="H95" s="603">
        <f>IF(ISNUMBER('4 - CSOVOL'!H16),'4 - CSOVOL'!H16,"")</f>
      </c>
      <c r="I95" s="604">
        <f>IF(ISNUMBER('4 - CSOVOL'!I16),'4 - CSOVOL'!I16,"")</f>
      </c>
      <c r="J95" s="604">
        <f>IF(ISNUMBER('4 - CSOVOL'!J16),'4 - CSOVOL'!J16,"")</f>
      </c>
      <c r="K95" s="605">
        <f>IF(ISNUMBER('4 - CSOVOL'!K16),'4 - CSOVOL'!K16,"")</f>
      </c>
      <c r="L95" s="648"/>
    </row>
    <row r="96" spans="1:12" s="636" customFormat="1" ht="12.75">
      <c r="A96" s="649"/>
      <c r="B96" s="647"/>
      <c r="C96" s="671" t="s">
        <v>618</v>
      </c>
      <c r="D96" s="456">
        <f t="shared" si="5"/>
        <v>57</v>
      </c>
      <c r="E96" s="672" t="s">
        <v>12</v>
      </c>
      <c r="F96" s="672"/>
      <c r="G96" s="41">
        <f t="shared" si="4"/>
        <v>57</v>
      </c>
      <c r="H96" s="609">
        <f>IF(AND(ISNUMBER(H94),ISNUMBER(H95)),H94*H95,"")</f>
      </c>
      <c r="I96" s="610">
        <f>IF(AND(ISNUMBER(I94),ISNUMBER(I95)),I94*I95,"")</f>
      </c>
      <c r="J96" s="610">
        <f>IF(AND(ISNUMBER(J94),ISNUMBER(J95)),J94*J95,"")</f>
      </c>
      <c r="K96" s="611">
        <f>IF(AND(ISNUMBER(K94),ISNUMBER(K95)),K94*K95,"")</f>
      </c>
      <c r="L96" s="648"/>
    </row>
    <row r="97" spans="1:12" s="636" customFormat="1" ht="12.75">
      <c r="A97" s="649"/>
      <c r="B97" s="647"/>
      <c r="C97" s="673" t="s">
        <v>617</v>
      </c>
      <c r="D97" s="456">
        <f t="shared" si="5"/>
        <v>58</v>
      </c>
      <c r="E97" s="672" t="s">
        <v>682</v>
      </c>
      <c r="F97" s="674"/>
      <c r="G97" s="675">
        <f t="shared" si="4"/>
        <v>58</v>
      </c>
      <c r="H97" s="618">
        <f>IF(ISNUMBER('4 - CSOVOL'!H17),'4 - CSOVOL'!H17,"")</f>
      </c>
      <c r="I97" s="619">
        <f>IF(ISNUMBER('4 - CSOVOL'!I17),'4 - CSOVOL'!I17,"")</f>
      </c>
      <c r="J97" s="619">
        <f>IF(ISNUMBER('4 - CSOVOL'!J17),'4 - CSOVOL'!J17,"")</f>
      </c>
      <c r="K97" s="620">
        <f>IF(ISNUMBER('4 - CSOVOL'!K17),'4 - CSOVOL'!K17,"")</f>
      </c>
      <c r="L97" s="648"/>
    </row>
    <row r="98" spans="1:12" s="636" customFormat="1" ht="13.5" thickBot="1">
      <c r="A98" s="649"/>
      <c r="B98" s="647"/>
      <c r="C98" s="676" t="s">
        <v>616</v>
      </c>
      <c r="D98" s="461">
        <f t="shared" si="5"/>
        <v>59</v>
      </c>
      <c r="E98" s="677" t="s">
        <v>13</v>
      </c>
      <c r="F98" s="677"/>
      <c r="G98" s="678">
        <f t="shared" si="4"/>
        <v>59</v>
      </c>
      <c r="H98" s="612">
        <f>IF(AND(ISNUMBER(H96),ISNUMBER(H97)),H96+H97,"")</f>
      </c>
      <c r="I98" s="613">
        <f>IF(AND(ISNUMBER(I96),ISNUMBER(I97)),I96+I97,"")</f>
      </c>
      <c r="J98" s="613">
        <f>IF(AND(ISNUMBER(J96),ISNUMBER(J97)),J96+J97,"")</f>
      </c>
      <c r="K98" s="614">
        <f>IF(AND(ISNUMBER(K96),ISNUMBER(K97)),K96+K97,"")</f>
      </c>
      <c r="L98" s="648"/>
    </row>
    <row r="99" spans="2:12" s="636" customFormat="1" ht="12.75">
      <c r="B99" s="647"/>
      <c r="C99" s="39" t="s">
        <v>621</v>
      </c>
      <c r="D99" s="456">
        <f t="shared" si="5"/>
        <v>60</v>
      </c>
      <c r="E99" s="672" t="s">
        <v>27</v>
      </c>
      <c r="F99" s="672"/>
      <c r="G99" s="679">
        <f t="shared" si="4"/>
        <v>60</v>
      </c>
      <c r="H99" s="609">
        <f>IF(ISNUMBER('Form Green LTCP-EZ p2'!H18),'Form Green LTCP-EZ p2'!H18,"")</f>
      </c>
      <c r="I99" s="610">
        <f>IF(ISNUMBER('Form Green LTCP-EZ p2'!I18),'Form Green LTCP-EZ p2'!I18,"")</f>
      </c>
      <c r="J99" s="610">
        <f>IF(ISNUMBER('Form Green LTCP-EZ p2'!J18),'Form Green LTCP-EZ p2'!J18,"")</f>
      </c>
      <c r="K99" s="611">
        <f>IF(ISNUMBER('Form Green LTCP-EZ p2'!K18),'Form Green LTCP-EZ p2'!K18,"")</f>
      </c>
      <c r="L99" s="648"/>
    </row>
    <row r="100" spans="2:12" s="636" customFormat="1" ht="12.75">
      <c r="B100" s="647"/>
      <c r="C100" s="680" t="s">
        <v>98</v>
      </c>
      <c r="D100" s="456">
        <f t="shared" si="5"/>
        <v>61</v>
      </c>
      <c r="E100" s="672" t="s">
        <v>59</v>
      </c>
      <c r="F100" s="672"/>
      <c r="G100" s="912">
        <f>D100</f>
        <v>61</v>
      </c>
      <c r="H100" s="914">
        <f>IF(AND(ISNUMBER(H98),ISNUMBER(H99)),MIN(1,H99/H98),"")</f>
      </c>
      <c r="I100" s="899">
        <f>IF(AND(ISNUMBER(I98),ISNUMBER(I99)),MIN(1,I99/I98),"")</f>
      </c>
      <c r="J100" s="899">
        <f>IF(AND(ISNUMBER(J98),ISNUMBER(J99)),MIN(1,J99/J98),"")</f>
      </c>
      <c r="K100" s="901">
        <f>IF(AND(ISNUMBER(K98),ISNUMBER(K99)),MIN(1,K99/K98),"")</f>
      </c>
      <c r="L100" s="648"/>
    </row>
    <row r="101" spans="2:12" s="636" customFormat="1" ht="12.75">
      <c r="B101" s="647"/>
      <c r="C101" s="680"/>
      <c r="D101" s="456"/>
      <c r="E101" s="681" t="s">
        <v>619</v>
      </c>
      <c r="F101" s="682"/>
      <c r="G101" s="913"/>
      <c r="H101" s="915"/>
      <c r="I101" s="904"/>
      <c r="J101" s="904"/>
      <c r="K101" s="906"/>
      <c r="L101" s="648"/>
    </row>
    <row r="102" spans="2:12" s="636" customFormat="1" ht="12.75">
      <c r="B102" s="647"/>
      <c r="C102" s="638"/>
      <c r="D102" s="456">
        <f>D100+1</f>
        <v>62</v>
      </c>
      <c r="E102" s="672" t="s">
        <v>60</v>
      </c>
      <c r="F102" s="672"/>
      <c r="G102" s="683">
        <f t="shared" si="4"/>
        <v>62</v>
      </c>
      <c r="H102" s="914">
        <f>IF(ISNUMBER(H100),(1-H100)^2,"")</f>
      </c>
      <c r="I102" s="899">
        <f>IF(ISNUMBER(I100),(1-I100)^2,"")</f>
      </c>
      <c r="J102" s="899">
        <f>IF(ISNUMBER(J100),(1-J100)^2,"")</f>
      </c>
      <c r="K102" s="901">
        <f>IF(ISNUMBER(K100),(1-K100)^2,"")</f>
      </c>
      <c r="L102" s="648"/>
    </row>
    <row r="103" spans="2:12" s="636" customFormat="1" ht="12.75">
      <c r="B103" s="647"/>
      <c r="C103" s="638"/>
      <c r="D103" s="456"/>
      <c r="E103" s="681" t="s">
        <v>543</v>
      </c>
      <c r="F103" s="684"/>
      <c r="G103" s="685"/>
      <c r="H103" s="915"/>
      <c r="I103" s="904"/>
      <c r="J103" s="904"/>
      <c r="K103" s="906"/>
      <c r="L103" s="648"/>
    </row>
    <row r="104" spans="2:12" s="636" customFormat="1" ht="12.75">
      <c r="B104" s="647"/>
      <c r="C104" s="638"/>
      <c r="D104" s="456">
        <f>D102+1</f>
        <v>63</v>
      </c>
      <c r="E104" s="672" t="s">
        <v>681</v>
      </c>
      <c r="F104" s="669"/>
      <c r="G104" s="683">
        <f t="shared" si="4"/>
        <v>63</v>
      </c>
      <c r="H104" s="609">
        <f>IF(ISNUMBER('4 - CSOVOL'!H29),'4 - CSOVOL'!H29,"")</f>
      </c>
      <c r="I104" s="610">
        <f>IF(ISNUMBER('4 - CSOVOL'!I29),'4 - CSOVOL'!I29,"")</f>
      </c>
      <c r="J104" s="610">
        <f>IF(ISNUMBER('4 - CSOVOL'!J29),'4 - CSOVOL'!J29,"")</f>
      </c>
      <c r="K104" s="611">
        <f>IF(ISNUMBER('4 - CSOVOL'!K29),'4 - CSOVOL'!K29,"")</f>
      </c>
      <c r="L104" s="648"/>
    </row>
    <row r="105" spans="2:12" s="636" customFormat="1" ht="12.75">
      <c r="B105" s="647"/>
      <c r="C105" s="638"/>
      <c r="D105" s="456">
        <f t="shared" si="5"/>
        <v>64</v>
      </c>
      <c r="E105" s="672" t="s">
        <v>61</v>
      </c>
      <c r="F105" s="669"/>
      <c r="G105" s="683">
        <f t="shared" si="4"/>
        <v>64</v>
      </c>
      <c r="H105" s="609">
        <f>IF(AND(ISNUMBER(H93),ISNUMBER(H104)),H93+H104,"")</f>
      </c>
      <c r="I105" s="610">
        <f>IF(AND(ISNUMBER(I93),ISNUMBER(I104)),I93+I104,"")</f>
      </c>
      <c r="J105" s="610">
        <f>IF(AND(ISNUMBER(J93),ISNUMBER(J104)),J93+J104,"")</f>
      </c>
      <c r="K105" s="611">
        <f>IF(AND(ISNUMBER(K93),ISNUMBER(K104)),K93+K104,"")</f>
      </c>
      <c r="L105" s="648"/>
    </row>
    <row r="106" spans="2:12" s="636" customFormat="1" ht="12.75">
      <c r="B106" s="647"/>
      <c r="C106" s="638"/>
      <c r="D106" s="456">
        <f t="shared" si="5"/>
        <v>65</v>
      </c>
      <c r="E106" s="943" t="s">
        <v>620</v>
      </c>
      <c r="F106" s="944"/>
      <c r="G106" s="686">
        <f t="shared" si="4"/>
        <v>65</v>
      </c>
      <c r="H106" s="914">
        <f>IF(AND(ISNUMBER(H102),ISNUMBER(H105)),H102*H105,"")</f>
      </c>
      <c r="I106" s="899">
        <f>IF(AND(ISNUMBER(I102),ISNUMBER(I105)),I102*I105,"")</f>
      </c>
      <c r="J106" s="899">
        <f>IF(AND(ISNUMBER(J102),ISNUMBER(J105)),J102*J105,"")</f>
      </c>
      <c r="K106" s="901">
        <f>IF(AND(ISNUMBER(K102),ISNUMBER(K105)),K102*K105,"")</f>
      </c>
      <c r="L106" s="648"/>
    </row>
    <row r="107" spans="2:12" s="636" customFormat="1" ht="13.5" thickBot="1">
      <c r="B107" s="647"/>
      <c r="C107" s="670"/>
      <c r="D107" s="687"/>
      <c r="E107" s="688" t="s">
        <v>62</v>
      </c>
      <c r="F107" s="689"/>
      <c r="G107" s="678"/>
      <c r="H107" s="919"/>
      <c r="I107" s="900"/>
      <c r="J107" s="900"/>
      <c r="K107" s="902"/>
      <c r="L107" s="648"/>
    </row>
    <row r="108" spans="2:12" s="636" customFormat="1" ht="12.75">
      <c r="B108" s="647"/>
      <c r="C108" s="680" t="s">
        <v>621</v>
      </c>
      <c r="D108" s="690">
        <f>D106+1</f>
        <v>66</v>
      </c>
      <c r="E108" s="691" t="s">
        <v>63</v>
      </c>
      <c r="F108" s="691"/>
      <c r="G108" s="685">
        <f>D108</f>
        <v>66</v>
      </c>
      <c r="H108" s="960"/>
      <c r="I108" s="907"/>
      <c r="J108" s="907"/>
      <c r="K108" s="909"/>
      <c r="L108" s="648"/>
    </row>
    <row r="109" spans="2:12" s="636" customFormat="1" ht="12.75">
      <c r="B109" s="647"/>
      <c r="C109" s="680" t="s">
        <v>512</v>
      </c>
      <c r="D109" s="690"/>
      <c r="E109" s="692" t="s">
        <v>546</v>
      </c>
      <c r="F109" s="691"/>
      <c r="G109" s="693"/>
      <c r="H109" s="961"/>
      <c r="I109" s="908"/>
      <c r="J109" s="908"/>
      <c r="K109" s="910"/>
      <c r="L109" s="648"/>
    </row>
    <row r="110" spans="2:12" s="636" customFormat="1" ht="12.75">
      <c r="B110" s="647"/>
      <c r="C110" s="680"/>
      <c r="D110" s="690">
        <f>D108+1</f>
        <v>67</v>
      </c>
      <c r="E110" s="694" t="s">
        <v>64</v>
      </c>
      <c r="F110" s="694"/>
      <c r="G110" s="695">
        <f>D110</f>
        <v>67</v>
      </c>
      <c r="H110" s="609">
        <f>IF(AND(ISNUMBER(H93),ISNUMBER(H108)),H93*H108,"")</f>
      </c>
      <c r="I110" s="610">
        <f>IF(AND(ISNUMBER(I93),ISNUMBER(I108)),I93*I108,"")</f>
      </c>
      <c r="J110" s="610">
        <f>IF(AND(ISNUMBER(J93),ISNUMBER(J108)),J93*J108,"")</f>
      </c>
      <c r="K110" s="611">
        <f>IF(AND(ISNUMBER(K93),ISNUMBER(K108)),K93*K108,"")</f>
      </c>
      <c r="L110" s="648"/>
    </row>
    <row r="111" spans="2:12" s="636" customFormat="1" ht="12.75">
      <c r="B111" s="647"/>
      <c r="C111" s="680"/>
      <c r="D111" s="690">
        <f>D110+1</f>
        <v>68</v>
      </c>
      <c r="E111" s="694" t="s">
        <v>622</v>
      </c>
      <c r="F111" s="694"/>
      <c r="G111" s="685">
        <f>D111</f>
        <v>68</v>
      </c>
      <c r="H111" s="914">
        <f>IF(AND(ISNUMBER(H110),ISNUMBER(H104)),H110+H104,"")</f>
      </c>
      <c r="I111" s="899">
        <f>IF(AND(ISNUMBER(I110),ISNUMBER(I104)),I110+I104,"")</f>
      </c>
      <c r="J111" s="899">
        <f>IF(AND(ISNUMBER(J110),ISNUMBER(J104)),J110+J104,"")</f>
      </c>
      <c r="K111" s="901">
        <f>IF(AND(ISNUMBER(K110),ISNUMBER(K104)),K110+K104,"")</f>
      </c>
      <c r="L111" s="648"/>
    </row>
    <row r="112" spans="2:12" s="636" customFormat="1" ht="13.5" thickBot="1">
      <c r="B112" s="647"/>
      <c r="C112" s="680"/>
      <c r="D112" s="690"/>
      <c r="E112" s="694" t="s">
        <v>65</v>
      </c>
      <c r="F112" s="694"/>
      <c r="G112" s="685"/>
      <c r="H112" s="919"/>
      <c r="I112" s="900"/>
      <c r="J112" s="900"/>
      <c r="K112" s="902"/>
      <c r="L112" s="648"/>
    </row>
    <row r="113" spans="2:12" s="636" customFormat="1" ht="12.75">
      <c r="B113" s="647"/>
      <c r="C113" s="696" t="s">
        <v>621</v>
      </c>
      <c r="D113" s="697">
        <f>D111+1</f>
        <v>69</v>
      </c>
      <c r="E113" s="698" t="s">
        <v>626</v>
      </c>
      <c r="F113" s="698"/>
      <c r="G113" s="699">
        <f>D113</f>
        <v>69</v>
      </c>
      <c r="H113" s="914">
        <f>IF(AND(ISNUMBER(H98),ISNUMBER(H99)),MIN(H99,H98),"")</f>
      </c>
      <c r="I113" s="903">
        <f>IF(AND(ISNUMBER(I98),ISNUMBER(I99)),MIN(I99,I98),"")</f>
      </c>
      <c r="J113" s="903">
        <f>IF(AND(ISNUMBER(J98),ISNUMBER(J99)),MIN(J99,J98),"")</f>
      </c>
      <c r="K113" s="905">
        <f>IF(AND(ISNUMBER(K98),ISNUMBER(K99)),MIN(K99,K98),"")</f>
      </c>
      <c r="L113" s="648"/>
    </row>
    <row r="114" spans="2:12" s="636" customFormat="1" ht="12.75">
      <c r="B114" s="647"/>
      <c r="C114" s="680" t="s">
        <v>100</v>
      </c>
      <c r="D114" s="690"/>
      <c r="E114" s="694" t="s">
        <v>683</v>
      </c>
      <c r="F114" s="694"/>
      <c r="G114" s="685"/>
      <c r="H114" s="915"/>
      <c r="I114" s="904"/>
      <c r="J114" s="904"/>
      <c r="K114" s="906"/>
      <c r="L114" s="648"/>
    </row>
    <row r="115" spans="2:12" s="636" customFormat="1" ht="12.75">
      <c r="B115" s="647"/>
      <c r="C115" s="680"/>
      <c r="D115" s="690">
        <f>D113+1</f>
        <v>70</v>
      </c>
      <c r="E115" s="952" t="s">
        <v>627</v>
      </c>
      <c r="F115" s="953"/>
      <c r="G115" s="686">
        <f>D115</f>
        <v>70</v>
      </c>
      <c r="H115" s="950">
        <f>IF(AND(H113="",I113="",J113="",K113=""),"",SUM(H113:K113))</f>
      </c>
      <c r="I115" s="702"/>
      <c r="J115" s="702"/>
      <c r="K115" s="702"/>
      <c r="L115" s="648"/>
    </row>
    <row r="116" spans="2:12" ht="12.75">
      <c r="B116" s="647"/>
      <c r="C116" s="680"/>
      <c r="D116" s="690"/>
      <c r="E116" s="681" t="s">
        <v>624</v>
      </c>
      <c r="F116" s="700"/>
      <c r="G116" s="703"/>
      <c r="H116" s="949"/>
      <c r="I116" s="704"/>
      <c r="J116" s="704"/>
      <c r="K116" s="704"/>
      <c r="L116" s="705"/>
    </row>
    <row r="117" spans="2:12" s="636" customFormat="1" ht="12.75">
      <c r="B117" s="706"/>
      <c r="C117" s="691"/>
      <c r="D117" s="690">
        <f>D115+1</f>
        <v>71</v>
      </c>
      <c r="E117" s="682" t="s">
        <v>66</v>
      </c>
      <c r="F117" s="682"/>
      <c r="G117" s="707">
        <f>D117</f>
        <v>71</v>
      </c>
      <c r="H117" s="621">
        <f>IF(ISNUMBER('4 - CSOVOL'!H42),'4 - CSOVOL'!H42,"")</f>
      </c>
      <c r="I117" s="702"/>
      <c r="J117" s="702"/>
      <c r="K117" s="702"/>
      <c r="L117" s="648"/>
    </row>
    <row r="118" spans="2:12" s="636" customFormat="1" ht="12.75">
      <c r="B118" s="647"/>
      <c r="C118" s="638"/>
      <c r="D118" s="690">
        <f>D117+1</f>
        <v>72</v>
      </c>
      <c r="E118" s="682" t="s">
        <v>67</v>
      </c>
      <c r="F118" s="682"/>
      <c r="G118" s="686">
        <f>D118</f>
        <v>72</v>
      </c>
      <c r="H118" s="622">
        <f>IF(ISNUMBER('4 - CSOVOL'!H43),'4 - CSOVOL'!H43,"")</f>
      </c>
      <c r="I118" s="702"/>
      <c r="J118" s="702"/>
      <c r="K118" s="702"/>
      <c r="L118" s="648"/>
    </row>
    <row r="119" spans="2:12" s="636" customFormat="1" ht="12.75">
      <c r="B119" s="647"/>
      <c r="C119" s="638"/>
      <c r="D119" s="690">
        <f>D118+1</f>
        <v>73</v>
      </c>
      <c r="E119" s="682" t="s">
        <v>628</v>
      </c>
      <c r="F119" s="681"/>
      <c r="G119" s="686">
        <f>D119</f>
        <v>73</v>
      </c>
      <c r="H119" s="950">
        <f>IF(AND(H115="",H117="",H118=""),"",SUM(H115:H118))</f>
      </c>
      <c r="I119" s="702"/>
      <c r="J119" s="702"/>
      <c r="K119" s="702"/>
      <c r="L119" s="648"/>
    </row>
    <row r="120" spans="2:12" ht="13.5" thickBot="1">
      <c r="B120" s="647"/>
      <c r="C120" s="638"/>
      <c r="D120" s="690"/>
      <c r="E120" s="681" t="s">
        <v>625</v>
      </c>
      <c r="F120" s="681"/>
      <c r="G120" s="679"/>
      <c r="H120" s="946"/>
      <c r="I120" s="704"/>
      <c r="J120" s="704"/>
      <c r="K120" s="704"/>
      <c r="L120" s="705"/>
    </row>
    <row r="121" spans="2:12" ht="12.75">
      <c r="B121" s="706"/>
      <c r="C121" s="696" t="s">
        <v>621</v>
      </c>
      <c r="D121" s="697">
        <f>D119+1</f>
        <v>74</v>
      </c>
      <c r="E121" s="708" t="s">
        <v>14</v>
      </c>
      <c r="F121" s="708"/>
      <c r="G121" s="709">
        <f>D121</f>
        <v>74</v>
      </c>
      <c r="H121" s="710">
        <f>IF(ISNUMBER('Form Green LTCP-EZ p1 '!L25),'Form Green LTCP-EZ p1 '!L25,"")</f>
      </c>
      <c r="I121" s="704"/>
      <c r="J121" s="704"/>
      <c r="K121" s="704"/>
      <c r="L121" s="705"/>
    </row>
    <row r="122" spans="2:12" ht="12.75">
      <c r="B122" s="706"/>
      <c r="C122" s="680" t="s">
        <v>99</v>
      </c>
      <c r="D122" s="690">
        <f>D121+1</f>
        <v>75</v>
      </c>
      <c r="E122" s="682" t="s">
        <v>629</v>
      </c>
      <c r="F122" s="682"/>
      <c r="G122" s="686">
        <f>D122</f>
        <v>75</v>
      </c>
      <c r="H122" s="945">
        <f>IF(AND(ISNUMBER(H119),ISNUMBER(H121)),MIN(1,H121/H119),"")</f>
      </c>
      <c r="I122" s="704"/>
      <c r="J122" s="704"/>
      <c r="K122" s="704"/>
      <c r="L122" s="705"/>
    </row>
    <row r="123" spans="2:12" ht="12.75">
      <c r="B123" s="706"/>
      <c r="C123" s="680"/>
      <c r="D123" s="690"/>
      <c r="E123" s="276" t="s">
        <v>68</v>
      </c>
      <c r="F123" s="672"/>
      <c r="G123" s="679"/>
      <c r="H123" s="951"/>
      <c r="I123" s="704"/>
      <c r="J123" s="704"/>
      <c r="K123" s="704"/>
      <c r="L123" s="705"/>
    </row>
    <row r="124" spans="2:12" ht="12.75">
      <c r="B124" s="706"/>
      <c r="C124" s="680"/>
      <c r="D124" s="690">
        <f>D122+1</f>
        <v>76</v>
      </c>
      <c r="E124" s="682" t="s">
        <v>69</v>
      </c>
      <c r="F124" s="682"/>
      <c r="G124" s="686">
        <f>D124</f>
        <v>76</v>
      </c>
      <c r="H124" s="945">
        <f>IF(ISNUMBER(H122),(1-H122)^2,"")</f>
      </c>
      <c r="I124" s="704"/>
      <c r="J124" s="704"/>
      <c r="K124" s="704"/>
      <c r="L124" s="705"/>
    </row>
    <row r="125" spans="2:12" ht="12.75">
      <c r="B125" s="706"/>
      <c r="C125" s="680"/>
      <c r="D125" s="690"/>
      <c r="E125" s="681" t="s">
        <v>87</v>
      </c>
      <c r="F125" s="682"/>
      <c r="G125" s="703"/>
      <c r="H125" s="949"/>
      <c r="I125" s="704"/>
      <c r="J125" s="704"/>
      <c r="K125" s="704"/>
      <c r="L125" s="705"/>
    </row>
    <row r="126" spans="2:12" s="636" customFormat="1" ht="12.75">
      <c r="B126" s="706"/>
      <c r="C126" s="680"/>
      <c r="D126" s="690">
        <f>D124+1</f>
        <v>77</v>
      </c>
      <c r="E126" s="952" t="s">
        <v>88</v>
      </c>
      <c r="F126" s="953"/>
      <c r="G126" s="686">
        <f>D126</f>
        <v>77</v>
      </c>
      <c r="H126" s="950">
        <f>IF(AND(H111="",I111="",J111="",K111=""),"",SUM(H111:K111))</f>
      </c>
      <c r="I126" s="702"/>
      <c r="J126" s="702"/>
      <c r="K126" s="702"/>
      <c r="L126" s="648"/>
    </row>
    <row r="127" spans="2:12" ht="12.75">
      <c r="B127" s="647"/>
      <c r="C127" s="680"/>
      <c r="D127" s="690"/>
      <c r="E127" s="682" t="s">
        <v>70</v>
      </c>
      <c r="F127" s="700"/>
      <c r="G127" s="679"/>
      <c r="H127" s="949"/>
      <c r="I127" s="704"/>
      <c r="J127" s="704"/>
      <c r="K127" s="704"/>
      <c r="L127" s="705"/>
    </row>
    <row r="128" spans="2:12" ht="12.75">
      <c r="B128" s="706"/>
      <c r="C128" s="680"/>
      <c r="D128" s="690">
        <f>D126+1</f>
        <v>78</v>
      </c>
      <c r="E128" s="682" t="s">
        <v>567</v>
      </c>
      <c r="F128" s="700"/>
      <c r="G128" s="686">
        <f>D128</f>
        <v>78</v>
      </c>
      <c r="H128" s="958">
        <f>IF(ISNUMBER('4 - CSOVOL'!H54),'4 - CSOVOL'!H54,"")</f>
      </c>
      <c r="I128" s="704"/>
      <c r="J128" s="704"/>
      <c r="K128" s="704"/>
      <c r="L128" s="705"/>
    </row>
    <row r="129" spans="2:12" ht="12.75">
      <c r="B129" s="706"/>
      <c r="C129" s="680"/>
      <c r="D129" s="690"/>
      <c r="E129" s="682" t="s">
        <v>71</v>
      </c>
      <c r="F129" s="700"/>
      <c r="G129" s="703"/>
      <c r="H129" s="959"/>
      <c r="I129" s="704"/>
      <c r="J129" s="704"/>
      <c r="K129" s="704"/>
      <c r="L129" s="705"/>
    </row>
    <row r="130" spans="2:12" ht="12.75">
      <c r="B130" s="706"/>
      <c r="C130" s="680"/>
      <c r="D130" s="690">
        <f>D128+1</f>
        <v>79</v>
      </c>
      <c r="E130" s="682" t="s">
        <v>569</v>
      </c>
      <c r="F130" s="700"/>
      <c r="G130" s="686">
        <f>D130</f>
        <v>79</v>
      </c>
      <c r="H130" s="958">
        <f>IF(ISNUMBER('4 - CSOVOL'!H57),'4 - CSOVOL'!H57,"")</f>
      </c>
      <c r="I130" s="704"/>
      <c r="J130" s="704"/>
      <c r="K130" s="704"/>
      <c r="L130" s="705"/>
    </row>
    <row r="131" spans="2:12" ht="12.75">
      <c r="B131" s="706"/>
      <c r="C131" s="680"/>
      <c r="D131" s="690"/>
      <c r="E131" s="682" t="s">
        <v>72</v>
      </c>
      <c r="F131" s="700"/>
      <c r="G131" s="679"/>
      <c r="H131" s="959"/>
      <c r="I131" s="704"/>
      <c r="J131" s="704"/>
      <c r="K131" s="704"/>
      <c r="L131" s="705"/>
    </row>
    <row r="132" spans="2:12" ht="12.75">
      <c r="B132" s="706"/>
      <c r="C132" s="680"/>
      <c r="D132" s="690">
        <f>D130+1</f>
        <v>80</v>
      </c>
      <c r="E132" s="682" t="s">
        <v>73</v>
      </c>
      <c r="F132" s="700"/>
      <c r="G132" s="947">
        <f>D132</f>
        <v>80</v>
      </c>
      <c r="H132" s="945">
        <f>IF(AND(ISNUMBER(H126),ISNUMBER(H128),ISNUMBER(H130)),H126+H128+H130,"")</f>
      </c>
      <c r="I132" s="704"/>
      <c r="J132" s="704"/>
      <c r="K132" s="704"/>
      <c r="L132" s="705"/>
    </row>
    <row r="133" spans="2:12" ht="12.75">
      <c r="B133" s="706"/>
      <c r="C133" s="680"/>
      <c r="D133" s="690"/>
      <c r="E133" s="681" t="s">
        <v>89</v>
      </c>
      <c r="F133" s="700"/>
      <c r="G133" s="948"/>
      <c r="H133" s="949"/>
      <c r="I133" s="704"/>
      <c r="J133" s="704"/>
      <c r="K133" s="704"/>
      <c r="L133" s="705"/>
    </row>
    <row r="134" spans="2:12" ht="12.75">
      <c r="B134" s="706"/>
      <c r="C134" s="691"/>
      <c r="D134" s="690">
        <f>D132+1</f>
        <v>81</v>
      </c>
      <c r="E134" s="952" t="s">
        <v>74</v>
      </c>
      <c r="F134" s="953"/>
      <c r="G134" s="686">
        <f>D134</f>
        <v>81</v>
      </c>
      <c r="H134" s="945">
        <f>IF(AND(ISNUMBER(H119),ISNUMBER(H121),ISNUMBER(H124),ISNUMBER(H132)),IF(H121&gt;H119,0,H124*H132),"")</f>
      </c>
      <c r="I134" s="704"/>
      <c r="J134" s="704"/>
      <c r="K134" s="704"/>
      <c r="L134" s="705"/>
    </row>
    <row r="135" spans="2:12" ht="13.5" thickBot="1">
      <c r="B135" s="706"/>
      <c r="C135" s="691"/>
      <c r="D135" s="690"/>
      <c r="E135" s="681" t="s">
        <v>90</v>
      </c>
      <c r="F135" s="701"/>
      <c r="G135" s="703"/>
      <c r="H135" s="946"/>
      <c r="I135" s="704"/>
      <c r="J135" s="704"/>
      <c r="K135" s="704"/>
      <c r="L135" s="705"/>
    </row>
    <row r="136" spans="2:12" s="636" customFormat="1" ht="12.75">
      <c r="B136" s="706"/>
      <c r="C136" s="711" t="s">
        <v>582</v>
      </c>
      <c r="D136" s="697">
        <f>D134+1</f>
        <v>82</v>
      </c>
      <c r="E136" s="955" t="s">
        <v>633</v>
      </c>
      <c r="F136" s="956"/>
      <c r="G136" s="709">
        <f>D136</f>
        <v>82</v>
      </c>
      <c r="H136" s="957">
        <f>IF(AND(H106="",I106="",J106="",K106=""),"",SUM(H106:K106))</f>
      </c>
      <c r="I136" s="702"/>
      <c r="J136" s="702"/>
      <c r="K136" s="702"/>
      <c r="L136" s="648"/>
    </row>
    <row r="137" spans="2:12" ht="12.75">
      <c r="B137" s="647"/>
      <c r="C137" s="712" t="s">
        <v>616</v>
      </c>
      <c r="D137" s="690"/>
      <c r="E137" s="681" t="s">
        <v>91</v>
      </c>
      <c r="F137" s="684"/>
      <c r="G137" s="679"/>
      <c r="H137" s="949"/>
      <c r="I137" s="704"/>
      <c r="J137" s="704"/>
      <c r="K137" s="704"/>
      <c r="L137" s="705"/>
    </row>
    <row r="138" spans="2:12" ht="12.75">
      <c r="B138" s="706"/>
      <c r="C138" s="680"/>
      <c r="D138" s="713">
        <f>D136+1</f>
        <v>83</v>
      </c>
      <c r="E138" s="682" t="s">
        <v>634</v>
      </c>
      <c r="F138" s="714"/>
      <c r="G138" s="686">
        <f>D138</f>
        <v>83</v>
      </c>
      <c r="H138" s="945">
        <f>IF(H134="","",H134)</f>
      </c>
      <c r="I138" s="704"/>
      <c r="J138" s="704"/>
      <c r="K138" s="704"/>
      <c r="L138" s="705"/>
    </row>
    <row r="139" spans="2:12" ht="13.5" thickBot="1">
      <c r="B139" s="706"/>
      <c r="C139" s="676"/>
      <c r="D139" s="715"/>
      <c r="E139" s="716" t="s">
        <v>636</v>
      </c>
      <c r="F139" s="717"/>
      <c r="G139" s="678"/>
      <c r="H139" s="946"/>
      <c r="I139" s="704"/>
      <c r="J139" s="704"/>
      <c r="K139" s="704"/>
      <c r="L139" s="705"/>
    </row>
    <row r="140" spans="2:12" ht="12.75">
      <c r="B140" s="718"/>
      <c r="C140" s="719"/>
      <c r="D140" s="719"/>
      <c r="E140" s="719"/>
      <c r="F140" s="719"/>
      <c r="G140" s="719"/>
      <c r="H140" s="719"/>
      <c r="I140" s="719"/>
      <c r="J140" s="719"/>
      <c r="K140" s="719"/>
      <c r="L140" s="720"/>
    </row>
  </sheetData>
  <sheetProtection selectLockedCells="1"/>
  <mergeCells count="147">
    <mergeCell ref="J13:J14"/>
    <mergeCell ref="K43:K44"/>
    <mergeCell ref="G54:G55"/>
    <mergeCell ref="H54:H55"/>
    <mergeCell ref="I54:I55"/>
    <mergeCell ref="J54:J55"/>
    <mergeCell ref="K54:K55"/>
    <mergeCell ref="G43:G44"/>
    <mergeCell ref="H43:H44"/>
    <mergeCell ref="I43:I44"/>
    <mergeCell ref="I102:I103"/>
    <mergeCell ref="K13:K14"/>
    <mergeCell ref="G33:G34"/>
    <mergeCell ref="H33:H34"/>
    <mergeCell ref="I33:I34"/>
    <mergeCell ref="J33:J34"/>
    <mergeCell ref="K33:K34"/>
    <mergeCell ref="G13:G14"/>
    <mergeCell ref="H13:H14"/>
    <mergeCell ref="I13:I14"/>
    <mergeCell ref="H108:H109"/>
    <mergeCell ref="H111:H112"/>
    <mergeCell ref="H113:H114"/>
    <mergeCell ref="I106:I107"/>
    <mergeCell ref="I108:I109"/>
    <mergeCell ref="I111:I112"/>
    <mergeCell ref="E136:F136"/>
    <mergeCell ref="H136:H137"/>
    <mergeCell ref="E134:F134"/>
    <mergeCell ref="E126:F126"/>
    <mergeCell ref="H128:H129"/>
    <mergeCell ref="H130:H131"/>
    <mergeCell ref="E115:F115"/>
    <mergeCell ref="H115:H116"/>
    <mergeCell ref="K47:K48"/>
    <mergeCell ref="K74:K75"/>
    <mergeCell ref="H70:H71"/>
    <mergeCell ref="I70:I71"/>
    <mergeCell ref="G74:G75"/>
    <mergeCell ref="H100:H101"/>
    <mergeCell ref="I100:I101"/>
    <mergeCell ref="I113:I114"/>
    <mergeCell ref="H138:H139"/>
    <mergeCell ref="G100:G101"/>
    <mergeCell ref="G132:G133"/>
    <mergeCell ref="H132:H133"/>
    <mergeCell ref="H134:H135"/>
    <mergeCell ref="H119:H120"/>
    <mergeCell ref="H102:H103"/>
    <mergeCell ref="H122:H123"/>
    <mergeCell ref="H124:H125"/>
    <mergeCell ref="H126:H127"/>
    <mergeCell ref="J18:J19"/>
    <mergeCell ref="K18:K19"/>
    <mergeCell ref="J25:J26"/>
    <mergeCell ref="E106:F106"/>
    <mergeCell ref="H106:H107"/>
    <mergeCell ref="K41:K42"/>
    <mergeCell ref="G47:G48"/>
    <mergeCell ref="H47:H48"/>
    <mergeCell ref="I47:I48"/>
    <mergeCell ref="J47:J48"/>
    <mergeCell ref="K30:K31"/>
    <mergeCell ref="K25:K26"/>
    <mergeCell ref="J30:J31"/>
    <mergeCell ref="J41:J42"/>
    <mergeCell ref="G36:G37"/>
    <mergeCell ref="H36:H37"/>
    <mergeCell ref="I36:I37"/>
    <mergeCell ref="J36:J37"/>
    <mergeCell ref="H30:H31"/>
    <mergeCell ref="I30:I31"/>
    <mergeCell ref="G18:G19"/>
    <mergeCell ref="G25:G26"/>
    <mergeCell ref="H25:H26"/>
    <mergeCell ref="I25:I26"/>
    <mergeCell ref="H18:H19"/>
    <mergeCell ref="I18:I19"/>
    <mergeCell ref="K4:K5"/>
    <mergeCell ref="E4:I5"/>
    <mergeCell ref="C7:H8"/>
    <mergeCell ref="I7:J8"/>
    <mergeCell ref="K7:K8"/>
    <mergeCell ref="H52:H53"/>
    <mergeCell ref="I52:I53"/>
    <mergeCell ref="J52:J53"/>
    <mergeCell ref="K52:K53"/>
    <mergeCell ref="G30:G31"/>
    <mergeCell ref="H74:H75"/>
    <mergeCell ref="I74:I75"/>
    <mergeCell ref="J74:J75"/>
    <mergeCell ref="K70:K71"/>
    <mergeCell ref="C81:H82"/>
    <mergeCell ref="I81:J82"/>
    <mergeCell ref="K81:K82"/>
    <mergeCell ref="E78:I79"/>
    <mergeCell ref="K78:K79"/>
    <mergeCell ref="G70:G71"/>
    <mergeCell ref="K57:K58"/>
    <mergeCell ref="G57:G58"/>
    <mergeCell ref="K36:K37"/>
    <mergeCell ref="G52:G53"/>
    <mergeCell ref="I57:I58"/>
    <mergeCell ref="J57:J58"/>
    <mergeCell ref="I41:I42"/>
    <mergeCell ref="G41:G42"/>
    <mergeCell ref="H41:H42"/>
    <mergeCell ref="J43:J44"/>
    <mergeCell ref="J68:J69"/>
    <mergeCell ref="H57:H58"/>
    <mergeCell ref="H63:H64"/>
    <mergeCell ref="H59:H60"/>
    <mergeCell ref="G59:G60"/>
    <mergeCell ref="I59:I60"/>
    <mergeCell ref="J59:J60"/>
    <mergeCell ref="K59:K60"/>
    <mergeCell ref="G63:G64"/>
    <mergeCell ref="K68:K69"/>
    <mergeCell ref="I63:I64"/>
    <mergeCell ref="J63:J64"/>
    <mergeCell ref="J70:J71"/>
    <mergeCell ref="K63:K64"/>
    <mergeCell ref="G68:G69"/>
    <mergeCell ref="H68:H69"/>
    <mergeCell ref="I68:I69"/>
    <mergeCell ref="G86:G87"/>
    <mergeCell ref="H86:H87"/>
    <mergeCell ref="I86:I87"/>
    <mergeCell ref="J86:J87"/>
    <mergeCell ref="G88:G90"/>
    <mergeCell ref="H88:H90"/>
    <mergeCell ref="I88:I90"/>
    <mergeCell ref="J88:J90"/>
    <mergeCell ref="J102:J103"/>
    <mergeCell ref="K102:K103"/>
    <mergeCell ref="K86:K87"/>
    <mergeCell ref="K88:K90"/>
    <mergeCell ref="K100:K101"/>
    <mergeCell ref="J100:J101"/>
    <mergeCell ref="J106:J107"/>
    <mergeCell ref="K106:K107"/>
    <mergeCell ref="J113:J114"/>
    <mergeCell ref="K113:K114"/>
    <mergeCell ref="J108:J109"/>
    <mergeCell ref="K108:K109"/>
    <mergeCell ref="J111:J112"/>
    <mergeCell ref="K111:K112"/>
  </mergeCells>
  <printOptions/>
  <pageMargins left="0.5" right="0.5" top="0.5" bottom="0.5" header="0.5" footer="0.5"/>
  <pageSetup fitToHeight="2" horizontalDpi="600" verticalDpi="600" orientation="portrait" scale="75" r:id="rId1"/>
  <rowBreaks count="1" manualBreakCount="1">
    <brk id="75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LTCP-EZ Form</dc:title>
  <dc:subject/>
  <dc:creator>Limno-Tech, Inc.</dc:creator>
  <cp:keywords/>
  <dc:description/>
  <cp:lastModifiedBy>EPA</cp:lastModifiedBy>
  <cp:lastPrinted>2011-03-10T14:41:54Z</cp:lastPrinted>
  <dcterms:created xsi:type="dcterms:W3CDTF">2005-07-18T20:51:08Z</dcterms:created>
  <dcterms:modified xsi:type="dcterms:W3CDTF">2011-07-18T12:27:44Z</dcterms:modified>
  <cp:category/>
  <cp:version/>
  <cp:contentType/>
  <cp:contentStatus/>
</cp:coreProperties>
</file>