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Credit Calculations-Current MY" sheetId="1" r:id="rId1"/>
    <sheet name="Averaging and Summary" sheetId="2" r:id="rId2"/>
    <sheet name="Field Descriptions" sheetId="3" r:id="rId3"/>
  </sheets>
  <externalReferences>
    <externalReference r:id="rId6"/>
  </externalReferences>
  <definedNames>
    <definedName name="NA">'[1]Current MY Credit Calculation'!#REF!</definedName>
    <definedName name="_xlnm.Print_Area" localSheetId="1">'Averaging and Summary'!$A$1:$J$51</definedName>
    <definedName name="_xlnm.Print_Area" localSheetId="0">'Credit Calculations-Current MY'!$A$1:$U$104</definedName>
    <definedName name="_xlnm.Print_Area" localSheetId="2">'Field Descriptions'!$A$1:$E$43</definedName>
    <definedName name="_xlnm.Print_Titles" localSheetId="2">'Field Descriptions'!$12:$12</definedName>
  </definedNames>
  <calcPr fullCalcOnLoad="1"/>
</workbook>
</file>

<file path=xl/sharedStrings.xml><?xml version="1.0" encoding="utf-8"?>
<sst xmlns="http://schemas.openxmlformats.org/spreadsheetml/2006/main" count="289" uniqueCount="228">
  <si>
    <t>g/mile NOx</t>
  </si>
  <si>
    <t>g/bhp-hr</t>
  </si>
  <si>
    <t>g/bhp-hr NOx</t>
  </si>
  <si>
    <t>Engine</t>
  </si>
  <si>
    <t>Vehicle</t>
  </si>
  <si>
    <t>Engine Family</t>
  </si>
  <si>
    <t>Standard for Option 1 or 2 participants.</t>
  </si>
  <si>
    <t>Standard for Option 3 participants.</t>
  </si>
  <si>
    <t>8,500 to 10,000 GVWR</t>
  </si>
  <si>
    <t>&gt; 10,000 GVWR</t>
  </si>
  <si>
    <t>Averaging Set</t>
  </si>
  <si>
    <t>Weight Class</t>
  </si>
  <si>
    <t>g/mi</t>
  </si>
  <si>
    <t>Program</t>
  </si>
  <si>
    <t>1 - MY 03-07</t>
  </si>
  <si>
    <t>2 - MY 04-07</t>
  </si>
  <si>
    <t>3 - MY 05+</t>
  </si>
  <si>
    <t>Engine NTE</t>
  </si>
  <si>
    <t>Vehicle NTE</t>
  </si>
  <si>
    <t>FIELDS (for Credit Calculation - Current MY)</t>
  </si>
  <si>
    <t>NOTES</t>
  </si>
  <si>
    <t xml:space="preserve">Enter the 12-character engine family name or test group name.  </t>
  </si>
  <si>
    <t>HDE</t>
  </si>
  <si>
    <t>HDV</t>
  </si>
  <si>
    <t>HIDDEN FIELDS</t>
  </si>
  <si>
    <t>Program Option</t>
  </si>
  <si>
    <t>Enter the Program Option which you are using to certify.  Option 1 participants committed to the program in the 2003 model year.  Option 2 and Option 3 participants begin participation in model years 2004 and 2005 respectively.</t>
  </si>
  <si>
    <t>An FEL at or below this NOx level generates undiscounted credits.  Otherwise, discount at 10%.</t>
  </si>
  <si>
    <t>Enter the NOx or NMHC+NOx FEL for the engine family.</t>
  </si>
  <si>
    <t>Model Year:</t>
  </si>
  <si>
    <t>Manufacturer:</t>
  </si>
  <si>
    <t>Deficit:</t>
  </si>
  <si>
    <t>Current MY Deficit</t>
  </si>
  <si>
    <t>Credit Usage and Averaging:</t>
  </si>
  <si>
    <t>Apply credits acquired via trade</t>
  </si>
  <si>
    <t>Current MY Credits for Banking/Trading</t>
  </si>
  <si>
    <t>HIDDEN</t>
  </si>
  <si>
    <t>&gt; FEL</t>
  </si>
  <si>
    <t>&lt; FEL</t>
  </si>
  <si>
    <t>deficit?</t>
  </si>
  <si>
    <t>trigger</t>
  </si>
  <si>
    <t>Engine Bal.</t>
  </si>
  <si>
    <t>Vehicle Bal.</t>
  </si>
  <si>
    <t>"ABT Only" Sales (units)</t>
  </si>
  <si>
    <t>ABT-Only Credits</t>
  </si>
  <si>
    <t>Non-ABT Credit Balance</t>
  </si>
  <si>
    <t>ABT-Only Credit Balance</t>
  </si>
  <si>
    <t>Transfer credits gained</t>
  </si>
  <si>
    <t>ABT-Only Credit Balance After Transfer</t>
  </si>
  <si>
    <t>Enter the number of engines produced for U.S. sale within the given engine family during the model year that will be used to generate ABT credits.</t>
  </si>
  <si>
    <t>Enter the pre-approved conversion factor that is used to convert between chassis-based credits (derived on a grams per mile basis) and equivalent engine-based credits (derived on a grams per brake horsepower-hour basis)</t>
  </si>
  <si>
    <t>Enter the number of HDV or HDE credits you wish to transfer (convert) to HDE or HDV credits respectively.  Transferred credits must be used in the current model year.</t>
  </si>
  <si>
    <t>Useful Life (miles)</t>
  </si>
  <si>
    <t>Enter the allowable useful life for the engine family (in miles)</t>
  </si>
  <si>
    <t>Current MY Credits available for Averaging</t>
  </si>
  <si>
    <t xml:space="preserve">     (FEL &gt; trigger:  10% discount applied before banking or trading.)</t>
  </si>
  <si>
    <t xml:space="preserve">     (FEL &lt; trigger:  No discount applied before banking or trading.)</t>
  </si>
  <si>
    <t xml:space="preserve">     TOTAL CREDITS AVAILABLE FOR AVERAGING</t>
  </si>
  <si>
    <t>Current MY credits acquired via trading activity</t>
  </si>
  <si>
    <t>Carryover credits banked from prior model years</t>
  </si>
  <si>
    <t>Apply carryover credits</t>
  </si>
  <si>
    <t>Carryover credit balance</t>
  </si>
  <si>
    <t xml:space="preserve">     Current MY credit bal.  (FEL &gt; trigger)</t>
  </si>
  <si>
    <t xml:space="preserve">     Discount Amount  (10%)</t>
  </si>
  <si>
    <t>Current MY credit bal. (FEL &gt; trigger) after discount</t>
  </si>
  <si>
    <t>Current MY credit bal.  (FEL &lt; trigger)</t>
  </si>
  <si>
    <t>***  Please make sure you have Automatic Calculations turned ON.   [Tools --&gt;  Options  --&gt; Calculation tab.   Select the 'Automatic' radio button]</t>
  </si>
  <si>
    <t>Credit Balances before Averaging:</t>
  </si>
  <si>
    <t>Credit Summary after Averaging:</t>
  </si>
  <si>
    <t>Total Credit Balance after Averaging</t>
  </si>
  <si>
    <t xml:space="preserve">Current MY Deficit </t>
  </si>
  <si>
    <t>g/bhp-hr NMHC</t>
  </si>
  <si>
    <t>thru 2007</t>
  </si>
  <si>
    <t>Vehicle-based Stds</t>
  </si>
  <si>
    <t>Engine-based Stds</t>
  </si>
  <si>
    <t>g/bhp-hr NMHC+NOx</t>
  </si>
  <si>
    <t xml:space="preserve">   If "Model Year" is 2010 or beyond</t>
  </si>
  <si>
    <t xml:space="preserve">g/bhp-hr NOx </t>
  </si>
  <si>
    <t xml:space="preserve">   If "Model Year" is 2007 or beyond</t>
  </si>
  <si>
    <t xml:space="preserve">   If "Model Year" is 2004 through 2007</t>
  </si>
  <si>
    <t xml:space="preserve">   If "Model Year" is 2008 or 2009</t>
  </si>
  <si>
    <t>Engine-based FEL Caps</t>
  </si>
  <si>
    <t>Vehicle-based FEL Caps</t>
  </si>
  <si>
    <t>g/mi NMHC</t>
  </si>
  <si>
    <t>g/mi NOx</t>
  </si>
  <si>
    <t xml:space="preserve">   If above 10,000 GVWR</t>
  </si>
  <si>
    <t xml:space="preserve">   For 2008 through 2010 If "Program Option" is 1 or 2</t>
  </si>
  <si>
    <t xml:space="preserve">   For 2008 through 2010 if "Program Option" is 1 or 2</t>
  </si>
  <si>
    <t xml:space="preserve">g/bhp-hr NMHC  </t>
  </si>
  <si>
    <t>Option:</t>
  </si>
  <si>
    <t>participation in ABT &amp; phase-in calcs</t>
  </si>
  <si>
    <t>OFFSETS</t>
  </si>
  <si>
    <t>Units for Standard and FEL (g/bhp-hr or g/mile)</t>
  </si>
  <si>
    <t>g/mile</t>
  </si>
  <si>
    <t>FEL</t>
  </si>
  <si>
    <t>Parameter (NOx, NMHC+NOx, or NMHC)</t>
  </si>
  <si>
    <t>NOx</t>
  </si>
  <si>
    <t>NMHC+NOx</t>
  </si>
  <si>
    <t xml:space="preserve">NMHC </t>
  </si>
  <si>
    <t>Applicable Standard</t>
  </si>
  <si>
    <t>g/mile NMHC</t>
  </si>
  <si>
    <t xml:space="preserve">   If at or above 8,500 but at or below 10,000 GVWR</t>
  </si>
  <si>
    <t>starting 2008 for Engines and Vehicles (at least 50% must comply in 2008; 100% in 2009)</t>
  </si>
  <si>
    <r>
      <t>Voluntary Standard</t>
    </r>
    <r>
      <rPr>
        <sz val="9"/>
        <rFont val="Arial"/>
        <family val="2"/>
      </rPr>
      <t xml:space="preserve"> - 2X OFFSETS earned if cert to this std (and other 2008 engine stds) in 2007 or earlier </t>
    </r>
  </si>
  <si>
    <t xml:space="preserve">  (must also be cert to CO at 3.2 g/mi; formaldehyde at 0.008 g/mile and PM at 0.02 g/mile)</t>
  </si>
  <si>
    <t xml:space="preserve">  (must also be cert to CO at 3.7 g/mi; formaldehyde at 0.01 g/mile and PM at 0.02 g/mile)</t>
  </si>
  <si>
    <r>
      <t>Voluntary Standard (8,500 - 10,000 GVWR)</t>
    </r>
    <r>
      <rPr>
        <sz val="9"/>
        <rFont val="Arial"/>
        <family val="2"/>
      </rPr>
      <t xml:space="preserve"> - 2X OFFSETS earned for use in 2008-09 if this std met in 07 or earlier </t>
    </r>
  </si>
  <si>
    <r>
      <t>Voluntary Standard (&gt;10,000 GVWR)</t>
    </r>
    <r>
      <rPr>
        <sz val="9"/>
        <rFont val="Arial"/>
        <family val="2"/>
      </rPr>
      <t xml:space="preserve"> - 2X OFFSETS earned for use in 2008-09 if this std met in 07 or earlier</t>
    </r>
  </si>
  <si>
    <t xml:space="preserve">     TOTAL OFFSETS </t>
  </si>
  <si>
    <t>Total Offsets Used in Current MY (MY 2008 and 2009 only)</t>
  </si>
  <si>
    <t>Phase-in Percentage (MY 2008 only)</t>
  </si>
  <si>
    <t>Y =efam is creating early offsets (only MY07 &amp; prior)</t>
  </si>
  <si>
    <t xml:space="preserve">NOTE: use of offsets precludes </t>
  </si>
  <si>
    <t>Messages</t>
  </si>
  <si>
    <t>10,001 - 14,000 lbs</t>
  </si>
  <si>
    <t>&gt; 14,000 lbs</t>
  </si>
  <si>
    <t>FEL's at or below this level generated undiscounted credits.  Otherwise, discount at 10% if banked/traded (see: 86.004-15(l))</t>
  </si>
  <si>
    <t>TRIGGER:</t>
  </si>
  <si>
    <t>NOx (Phase-in)</t>
  </si>
  <si>
    <t>NMHC (Phase-in)</t>
  </si>
  <si>
    <r>
      <t xml:space="preserve">Current MY Credits from transfer (HDE </t>
    </r>
    <r>
      <rPr>
        <sz val="14"/>
        <rFont val="Arial"/>
        <family val="2"/>
      </rPr>
      <t>↔</t>
    </r>
    <r>
      <rPr>
        <sz val="9"/>
        <rFont val="Arial"/>
        <family val="2"/>
      </rPr>
      <t xml:space="preserve"> HDV)</t>
    </r>
  </si>
  <si>
    <t>Current MY Credits</t>
  </si>
  <si>
    <r>
      <t xml:space="preserve">Current MY Credits </t>
    </r>
    <r>
      <rPr>
        <sz val="8"/>
        <rFont val="Arial"/>
        <family val="2"/>
      </rPr>
      <t>(FEL &gt; trigger:  10% discount before banking or trading.)</t>
    </r>
  </si>
  <si>
    <r>
      <t>Current MY Credits</t>
    </r>
    <r>
      <rPr>
        <sz val="8"/>
        <rFont val="Arial"/>
        <family val="2"/>
      </rPr>
      <t xml:space="preserve"> (FEL &lt; trigger:  No discount.)</t>
    </r>
  </si>
  <si>
    <r>
      <t xml:space="preserve">Apply Current MY Credits from transfer (HDE </t>
    </r>
    <r>
      <rPr>
        <sz val="14"/>
        <rFont val="Arial"/>
        <family val="2"/>
      </rPr>
      <t>↔</t>
    </r>
    <r>
      <rPr>
        <sz val="9"/>
        <rFont val="Arial"/>
        <family val="2"/>
      </rPr>
      <t xml:space="preserve"> HDV)</t>
    </r>
  </si>
  <si>
    <t>Select the applicable parameter from the drop-down menu.</t>
  </si>
  <si>
    <t>Certified to NOx</t>
  </si>
  <si>
    <t>Certified to NMHC</t>
  </si>
  <si>
    <t>Certified to NMHC + NOx</t>
  </si>
  <si>
    <t>Use offsets?</t>
  </si>
  <si>
    <t>"Non Manufacturer Owned" or "Offset" Sales (units)</t>
  </si>
  <si>
    <t>Use or Accrual of Early Compliance Offsets?</t>
  </si>
  <si>
    <t>Use</t>
  </si>
  <si>
    <t>Accrual</t>
  </si>
  <si>
    <t>N/A (ABT)</t>
  </si>
  <si>
    <t>Accrue offsets in MY07?</t>
  </si>
  <si>
    <t>MY 2004-6</t>
  </si>
  <si>
    <t>MY 2007</t>
  </si>
  <si>
    <t>MY2008-9</t>
  </si>
  <si>
    <t>MY2010+</t>
  </si>
  <si>
    <t>MY Checks</t>
  </si>
  <si>
    <t>8500-10000 lbs.</t>
  </si>
  <si>
    <t>10,001-14,000 lbs</t>
  </si>
  <si>
    <t>&gt;14,000 lbs</t>
  </si>
  <si>
    <t>Weights</t>
  </si>
  <si>
    <t>Engine NMHC FEL Cap</t>
  </si>
  <si>
    <t>Engine NOx FEL Cap</t>
  </si>
  <si>
    <t>Vehicle NMHC FEL Cap</t>
  </si>
  <si>
    <t>Prog Opt 1 or 2</t>
  </si>
  <si>
    <t>FEL Exceedance?</t>
  </si>
  <si>
    <t>The FEL cap has been exceeded.</t>
  </si>
  <si>
    <t>NMHC + NOx FEL Engine</t>
  </si>
  <si>
    <t>Entry Complete?</t>
  </si>
  <si>
    <t>Offsets cannot be accrued after 2007.</t>
  </si>
  <si>
    <t>Credit Transfers (Program Options 1 &amp; 2 Only)</t>
  </si>
  <si>
    <t>Vehicle (phase-in)</t>
  </si>
  <si>
    <t>Engine (phase-in)</t>
  </si>
  <si>
    <t>Vehicle (phase-out)</t>
  </si>
  <si>
    <t>Engine (phase-out)</t>
  </si>
  <si>
    <t>NOx Phase In Engine</t>
  </si>
  <si>
    <t xml:space="preserve">Total Offsets Accrued to date </t>
  </si>
  <si>
    <t>NOx/NMHC+NOx (Phase-out)</t>
  </si>
  <si>
    <t>HDV Phase-in</t>
  </si>
  <si>
    <t>HDE Phase-in</t>
  </si>
  <si>
    <t>NOx Phase in Vehicle</t>
  </si>
  <si>
    <t>All NOx Vehicle</t>
  </si>
  <si>
    <t>All NOx Engines</t>
  </si>
  <si>
    <t># ABT-only Credits to Convert</t>
  </si>
  <si>
    <t># ABT-only Credits transferred to HDE</t>
  </si>
  <si>
    <t>ABT-only Credits transferred to HDV</t>
  </si>
  <si>
    <t>Engine Phase out</t>
  </si>
  <si>
    <t>Vehicle Phase out</t>
  </si>
  <si>
    <t>Engine Phase in</t>
  </si>
  <si>
    <t>Vehicle Phase in</t>
  </si>
  <si>
    <t>Vehicle Standard</t>
  </si>
  <si>
    <t>Engine Standard</t>
  </si>
  <si>
    <t>Prog Opt 3</t>
  </si>
  <si>
    <t>NOx Phase out</t>
  </si>
  <si>
    <t>NMHC+NOx Phase Out</t>
  </si>
  <si>
    <t>Transfer to HDE</t>
  </si>
  <si>
    <t>Transfer to HDV</t>
  </si>
  <si>
    <t>vehicle phase-out FEL cap NOx</t>
  </si>
  <si>
    <t>Vehicle NOx FEL Cap</t>
  </si>
  <si>
    <t>engine phase out FEL cap NMHC+NOx only</t>
  </si>
  <si>
    <t>Standard Error Message</t>
  </si>
  <si>
    <t>Invalid parameter and averaging set combination</t>
  </si>
  <si>
    <t>Offsets may not be used prior to 2008.</t>
  </si>
  <si>
    <t>Offsets Used Before 2008</t>
  </si>
  <si>
    <t>Offsets Accrue Error Msg</t>
  </si>
  <si>
    <t>Offsets cannot be accrued for phase-out engines and vehicles.</t>
  </si>
  <si>
    <t>Accrual - 2X</t>
  </si>
  <si>
    <t>Model Year</t>
  </si>
  <si>
    <t>Enter the model year for which credits are being calculated.</t>
  </si>
  <si>
    <t>Select the averaging set for the associated engine family.  Choose 'Engine (phase-out),' 'Engine (phase-in),' 'Vehicle (phase-out),' or 'Vehicle (phase-in)' from the dropdown list.</t>
  </si>
  <si>
    <t>If the engine family will result in accrued Offsets (MY 2007 and prior only), select 'Accrual' or 'Accrual-2X.'  The 'Accrual-2X' option should be selected only if the engine family is certified to the voluntary standards for HDEs or HDVs.  Select 'Use' if the engine family requires the use of existing Offsets for compliance purposes (MY 2008 and 2009 only).  Select 'N/A (ABT)' if Offsets will not be accrued or used.  Engine families must have an entry of 'N/A (ABT)' in this column to allow for the calculation of ABT credits.</t>
  </si>
  <si>
    <t xml:space="preserve">For engine families associated with a HDV averaging set, select the applicable weight class.  </t>
  </si>
  <si>
    <t>Enter the number of engines produced for U.S. sale within the given engine family during the model year that will be used to generate non-manufacturer owned credits or Offsets.</t>
  </si>
  <si>
    <t>The applicable standard will be automatically displayed in this field depending on the averaging set and parameter selected.</t>
  </si>
  <si>
    <t>The applicable units will be automatically displayed in this field depending on the averaging set and parameter selected.</t>
  </si>
  <si>
    <t>The credit balance will be automatically calculated and displayed in this field based on the FEL, useful life, ABT-only sales, and the applicable standard.</t>
  </si>
  <si>
    <t>The credit balance will be automatically calculated and displayed in this field based on the FEL, useful life, non-manufacturer owned sales, and the applicable standard.</t>
  </si>
  <si>
    <t>Approved Conversion Factor</t>
  </si>
  <si>
    <t>This is a calculated value.  If any credits are entered in column P that are associated with an HDV engine family, the resulting number of transferred HDE credits are shown.</t>
  </si>
  <si>
    <t>This is a calculated value.  If any credits are entered in column P for an HDE engine family, the resulting number of transferred HDV credits are shown.</t>
  </si>
  <si>
    <t>This is a calculated value that displays column N, modified to reflect any credit transfers.</t>
  </si>
  <si>
    <t>Messages will appear in this field if there are any inconsistencies or problems associated with the engine family data that would preclude the calculation of ABT credits (e.g., FEL cap exceeded) or the use/accrual of Offsets.</t>
  </si>
  <si>
    <t>Transient Cycle Conversion Factor</t>
  </si>
  <si>
    <t>For engine families associated with an HDE averaging set, insert the applicable transient cycle conversion factor as defined at 40 CFR 86.004-15(c)(2) and 86.094-15(c)(2).  Note that for HDV averaging sets, this value should be entered as 1.0, to ensure that the associated credit calculation is not affected.</t>
  </si>
  <si>
    <t>8,501 - 10,000 lbs</t>
  </si>
  <si>
    <t>&gt; 8,500 lbs</t>
  </si>
  <si>
    <t>8,501 - 14,000 lbs</t>
  </si>
  <si>
    <t>Heavy Duty Highway Gasoline HDE/HDV ABT Template (Averaging and Summary)</t>
  </si>
  <si>
    <t>The public reporting and recordkeeping burden for this collection of information is estimated to average 43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(2060-0287) in any correspondence.  Do not send the completed form to this address.</t>
  </si>
  <si>
    <t>Paperwork Reduction Act Notice</t>
  </si>
  <si>
    <t>Apply Current MY Credits (FEL &gt; trigger)</t>
  </si>
  <si>
    <t>Apply Current MY Credits (FEL &lt; trigger)</t>
  </si>
  <si>
    <t>Apply NMHC+NOx credits to NOx credit balance (HDE only)</t>
  </si>
  <si>
    <t>United States</t>
  </si>
  <si>
    <t>Environmental Protection Agency</t>
  </si>
  <si>
    <t>Office of Transportation and Air Quality</t>
  </si>
  <si>
    <t>Heavy Duty Highway Gasoline HDE/HDV ABT Template (Credit Calculations) - MY 2007 and After</t>
  </si>
  <si>
    <t>Submission Date:</t>
  </si>
  <si>
    <t>Field Descriptions for Credit Calculations-Current MY</t>
  </si>
  <si>
    <t>Manufacturer Averaging, Banking, and Trading Report for Heavy-Duty Highway Gasoline Engines and Vehicles</t>
  </si>
  <si>
    <t>Manufacturer Averaging, Banking, and Trading Report for                        Heavy-Duty Highway Gasoline Engines and Vehicles</t>
  </si>
  <si>
    <t>XYZ manufacturer</t>
  </si>
  <si>
    <t>Last Revision: August 2010    Version Number: 2.3</t>
  </si>
  <si>
    <t>Last Revision: August 2010    Version Number 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</si>
</sst>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quot;Yes&quot;;&quot;Yes&quot;;&quot;No&quot;"/>
    <numFmt numFmtId="166" formatCode="&quot;True&quot;;&quot;True&quot;;&quot;False&quot;"/>
    <numFmt numFmtId="167" formatCode="&quot;On&quot;;&quot;On&quot;;&quot;Off&quot;"/>
    <numFmt numFmtId="168" formatCode="[$€-2]\ #,##0.00_);[Red]\([$€-2]\ #,##0.00\)"/>
    <numFmt numFmtId="169" formatCode="#,##0.0_);\(#,##0.0\)"/>
    <numFmt numFmtId="170" formatCode="#,##0.0_);[Red]\(#,##0.0\)"/>
    <numFmt numFmtId="171" formatCode="0\ \k"/>
    <numFmt numFmtId="172" formatCode="0\ \K"/>
    <numFmt numFmtId="173" formatCode="0.0%"/>
    <numFmt numFmtId="174" formatCode="0.0"/>
    <numFmt numFmtId="175" formatCode="0.0000000000000000%"/>
    <numFmt numFmtId="176" formatCode="0.000"/>
    <numFmt numFmtId="177" formatCode="#,##0.000"/>
    <numFmt numFmtId="178" formatCode="[$-409]dddd\,\ mmmm\ dd\,\ yyyy"/>
    <numFmt numFmtId="179" formatCode="#,##0.000_);[Red]\(#,##0.000\)"/>
  </numFmts>
  <fonts count="69">
    <font>
      <sz val="10"/>
      <name val="Arial"/>
      <family val="0"/>
    </font>
    <font>
      <sz val="8"/>
      <name val="Arial"/>
      <family val="2"/>
    </font>
    <font>
      <b/>
      <sz val="10"/>
      <name val="Arial"/>
      <family val="2"/>
    </font>
    <font>
      <b/>
      <sz val="10"/>
      <color indexed="10"/>
      <name val="Arial"/>
      <family val="2"/>
    </font>
    <font>
      <u val="single"/>
      <sz val="10"/>
      <color indexed="36"/>
      <name val="Arial"/>
      <family val="2"/>
    </font>
    <font>
      <u val="single"/>
      <sz val="10"/>
      <color indexed="12"/>
      <name val="Arial"/>
      <family val="2"/>
    </font>
    <font>
      <b/>
      <i/>
      <sz val="10"/>
      <name val="Arial"/>
      <family val="2"/>
    </font>
    <font>
      <i/>
      <sz val="9"/>
      <name val="Arial"/>
      <family val="2"/>
    </font>
    <font>
      <sz val="9"/>
      <name val="Arial"/>
      <family val="2"/>
    </font>
    <font>
      <i/>
      <u val="single"/>
      <sz val="9"/>
      <name val="Arial"/>
      <family val="2"/>
    </font>
    <font>
      <b/>
      <sz val="9"/>
      <name val="Arial"/>
      <family val="2"/>
    </font>
    <font>
      <sz val="10"/>
      <color indexed="10"/>
      <name val="Arial"/>
      <family val="2"/>
    </font>
    <font>
      <b/>
      <i/>
      <sz val="9"/>
      <name val="Arial"/>
      <family val="2"/>
    </font>
    <font>
      <sz val="10"/>
      <color indexed="48"/>
      <name val="Arial"/>
      <family val="2"/>
    </font>
    <font>
      <sz val="9"/>
      <color indexed="48"/>
      <name val="Arial"/>
      <family val="2"/>
    </font>
    <font>
      <b/>
      <sz val="9"/>
      <color indexed="10"/>
      <name val="Arial"/>
      <family val="2"/>
    </font>
    <font>
      <i/>
      <sz val="9"/>
      <color indexed="10"/>
      <name val="Arial"/>
      <family val="2"/>
    </font>
    <font>
      <b/>
      <sz val="9"/>
      <color indexed="12"/>
      <name val="Arial"/>
      <family val="2"/>
    </font>
    <font>
      <sz val="14"/>
      <name val="Arial"/>
      <family val="2"/>
    </font>
    <font>
      <b/>
      <i/>
      <sz val="8"/>
      <name val="Arial"/>
      <family val="2"/>
    </font>
    <font>
      <b/>
      <i/>
      <sz val="11"/>
      <name val="Arial"/>
      <family val="2"/>
    </font>
    <font>
      <sz val="11"/>
      <name val="Arial"/>
      <family val="2"/>
    </font>
    <font>
      <b/>
      <sz val="10"/>
      <color indexed="9"/>
      <name val="Arial"/>
      <family val="2"/>
    </font>
    <font>
      <sz val="8"/>
      <color indexed="9"/>
      <name val="Arial"/>
      <family val="2"/>
    </font>
    <font>
      <sz val="14"/>
      <color indexed="9"/>
      <name val="Arial"/>
      <family val="2"/>
    </font>
    <font>
      <sz val="16"/>
      <color indexed="9"/>
      <name val="Arial"/>
      <family val="2"/>
    </font>
    <font>
      <b/>
      <sz val="14"/>
      <color indexed="9"/>
      <name val="Arial"/>
      <family val="2"/>
    </font>
    <font>
      <b/>
      <sz val="16"/>
      <color indexed="9"/>
      <name val="Arial"/>
      <family val="2"/>
    </font>
    <font>
      <b/>
      <sz val="8"/>
      <color indexed="9"/>
      <name val="Arial"/>
      <family val="2"/>
    </font>
    <font>
      <sz val="8"/>
      <color indexed="41"/>
      <name val="Arial"/>
      <family val="2"/>
    </font>
    <font>
      <b/>
      <sz val="12"/>
      <color indexed="41"/>
      <name val="Arial"/>
      <family val="2"/>
    </font>
    <font>
      <b/>
      <sz val="10"/>
      <color indexed="41"/>
      <name val="Arial"/>
      <family val="2"/>
    </font>
    <font>
      <sz val="9"/>
      <name val="Times New Roman"/>
      <family val="1"/>
    </font>
    <font>
      <sz val="9"/>
      <color indexed="8"/>
      <name val="Arial"/>
      <family val="2"/>
    </font>
    <font>
      <sz val="10"/>
      <color indexed="9"/>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name val="Tahoma"/>
      <family val="2"/>
    </font>
    <font>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63"/>
        <bgColor indexed="64"/>
      </patternFill>
    </fill>
    <fill>
      <patternFill patternType="solid">
        <fgColor indexed="41"/>
        <bgColor indexed="64"/>
      </patternFill>
    </fill>
    <fill>
      <patternFill patternType="solid">
        <fgColor indexed="42"/>
        <bgColor indexed="64"/>
      </patternFill>
    </fill>
    <fill>
      <patternFill patternType="darkUp">
        <bgColor indexed="22"/>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indexed="18"/>
        <bgColor indexed="64"/>
      </patternFill>
    </fill>
    <fill>
      <patternFill patternType="solid">
        <fgColor indexed="9"/>
        <bgColor indexed="64"/>
      </patternFill>
    </fill>
    <fill>
      <patternFill patternType="solid">
        <fgColor indexed="12"/>
        <bgColor indexed="64"/>
      </patternFill>
    </fill>
    <fill>
      <patternFill patternType="solid">
        <fgColor theme="0"/>
        <bgColor indexed="64"/>
      </patternFill>
    </fill>
    <fill>
      <patternFill patternType="solid">
        <fgColor rgb="FFCCFFCC"/>
        <bgColor indexed="64"/>
      </patternFill>
    </fill>
    <fill>
      <patternFill patternType="solid">
        <fgColor indexed="65"/>
        <bgColor indexed="64"/>
      </patternFill>
    </fill>
    <fill>
      <patternFill patternType="solid">
        <fgColor theme="0"/>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color indexed="63"/>
      </right>
      <top style="thin"/>
      <bottom style="medium"/>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medium"/>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style="thin"/>
      <bottom style="double"/>
    </border>
    <border>
      <left style="medium"/>
      <right style="medium"/>
      <top>
        <color indexed="63"/>
      </top>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color indexed="63"/>
      </top>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45">
    <xf numFmtId="0" fontId="0" fillId="0" borderId="0" xfId="0" applyAlignment="1">
      <alignment/>
    </xf>
    <xf numFmtId="0" fontId="2" fillId="0" borderId="0" xfId="0" applyFont="1" applyAlignment="1">
      <alignment horizontal="center"/>
    </xf>
    <xf numFmtId="0" fontId="0" fillId="0" borderId="0" xfId="0" applyFill="1" applyBorder="1" applyAlignment="1">
      <alignment/>
    </xf>
    <xf numFmtId="0" fontId="2" fillId="0" borderId="0" xfId="0" applyFont="1" applyFill="1" applyAlignment="1">
      <alignment vertical="top" wrapText="1"/>
    </xf>
    <xf numFmtId="0" fontId="0" fillId="0" borderId="10" xfId="0" applyFont="1" applyFill="1" applyBorder="1" applyAlignment="1">
      <alignment vertical="top" wrapText="1"/>
    </xf>
    <xf numFmtId="0" fontId="0" fillId="0" borderId="0" xfId="0" applyFont="1" applyFill="1" applyAlignment="1">
      <alignment vertical="top" wrapText="1"/>
    </xf>
    <xf numFmtId="9" fontId="0" fillId="0" borderId="10" xfId="0" applyNumberFormat="1" applyFont="1" applyFill="1" applyBorder="1" applyAlignment="1">
      <alignment vertical="top" wrapText="1"/>
    </xf>
    <xf numFmtId="3" fontId="0" fillId="0" borderId="10" xfId="0" applyNumberFormat="1" applyFont="1" applyFill="1" applyBorder="1" applyAlignment="1">
      <alignment vertical="top" wrapText="1"/>
    </xf>
    <xf numFmtId="0" fontId="0" fillId="33" borderId="10" xfId="0" applyFont="1" applyFill="1" applyBorder="1" applyAlignment="1">
      <alignment vertical="top" wrapText="1"/>
    </xf>
    <xf numFmtId="174" fontId="0" fillId="33" borderId="10" xfId="0" applyNumberFormat="1" applyFont="1" applyFill="1" applyBorder="1" applyAlignment="1">
      <alignment vertical="top" wrapText="1"/>
    </xf>
    <xf numFmtId="0" fontId="0" fillId="34" borderId="11" xfId="0" applyFill="1" applyBorder="1" applyAlignment="1">
      <alignment/>
    </xf>
    <xf numFmtId="0" fontId="0" fillId="34" borderId="12" xfId="0" applyFill="1"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2" fillId="34" borderId="17" xfId="0" applyFont="1" applyFill="1" applyBorder="1" applyAlignment="1">
      <alignment/>
    </xf>
    <xf numFmtId="0" fontId="2" fillId="34" borderId="0" xfId="0" applyFont="1" applyFill="1" applyBorder="1" applyAlignment="1">
      <alignment horizontal="center" wrapText="1"/>
    </xf>
    <xf numFmtId="0" fontId="2" fillId="34" borderId="12" xfId="0" applyFont="1" applyFill="1" applyBorder="1" applyAlignment="1">
      <alignment horizontal="center" wrapText="1"/>
    </xf>
    <xf numFmtId="0" fontId="2" fillId="34" borderId="0" xfId="0" applyFont="1" applyFill="1" applyBorder="1" applyAlignment="1">
      <alignment horizontal="center"/>
    </xf>
    <xf numFmtId="174" fontId="0" fillId="0" borderId="10" xfId="0" applyNumberFormat="1" applyFont="1" applyFill="1" applyBorder="1" applyAlignment="1">
      <alignment vertical="top" wrapText="1"/>
    </xf>
    <xf numFmtId="170" fontId="0" fillId="0" borderId="18" xfId="0" applyNumberFormat="1" applyBorder="1" applyAlignment="1" applyProtection="1">
      <alignment/>
      <protection locked="0"/>
    </xf>
    <xf numFmtId="170" fontId="0" fillId="0" borderId="19" xfId="0" applyNumberFormat="1" applyBorder="1" applyAlignment="1" applyProtection="1">
      <alignment/>
      <protection locked="0"/>
    </xf>
    <xf numFmtId="170" fontId="0" fillId="0" borderId="20" xfId="0" applyNumberFormat="1" applyBorder="1" applyAlignment="1" applyProtection="1">
      <alignment/>
      <protection locked="0"/>
    </xf>
    <xf numFmtId="170" fontId="0" fillId="0" borderId="10" xfId="0" applyNumberFormat="1" applyBorder="1" applyAlignment="1" applyProtection="1">
      <alignment/>
      <protection locked="0"/>
    </xf>
    <xf numFmtId="170" fontId="0" fillId="0" borderId="21" xfId="0" applyNumberFormat="1" applyBorder="1" applyAlignment="1" applyProtection="1">
      <alignment/>
      <protection locked="0"/>
    </xf>
    <xf numFmtId="170" fontId="0" fillId="0" borderId="22" xfId="0" applyNumberFormat="1" applyBorder="1" applyAlignment="1" applyProtection="1">
      <alignment/>
      <protection locked="0"/>
    </xf>
    <xf numFmtId="0" fontId="8" fillId="34" borderId="0" xfId="0" applyFont="1" applyFill="1" applyBorder="1" applyAlignment="1">
      <alignment/>
    </xf>
    <xf numFmtId="0" fontId="9" fillId="34" borderId="0" xfId="0" applyFont="1" applyFill="1" applyBorder="1" applyAlignment="1">
      <alignment horizontal="right"/>
    </xf>
    <xf numFmtId="39" fontId="8" fillId="34" borderId="0" xfId="0" applyNumberFormat="1" applyFont="1" applyFill="1" applyBorder="1" applyAlignment="1">
      <alignment horizontal="center"/>
    </xf>
    <xf numFmtId="39" fontId="7" fillId="34" borderId="0" xfId="0" applyNumberFormat="1" applyFont="1" applyFill="1" applyBorder="1" applyAlignment="1">
      <alignment horizontal="right"/>
    </xf>
    <xf numFmtId="2" fontId="8" fillId="35" borderId="0" xfId="0" applyNumberFormat="1" applyFont="1" applyFill="1" applyBorder="1" applyAlignment="1">
      <alignment horizontal="center"/>
    </xf>
    <xf numFmtId="0" fontId="8" fillId="35" borderId="0" xfId="0" applyFont="1" applyFill="1" applyBorder="1" applyAlignment="1">
      <alignment/>
    </xf>
    <xf numFmtId="0" fontId="8" fillId="34" borderId="14" xfId="0" applyFont="1" applyFill="1" applyBorder="1" applyAlignment="1">
      <alignment/>
    </xf>
    <xf numFmtId="0" fontId="8" fillId="35" borderId="14" xfId="0" applyFont="1" applyFill="1" applyBorder="1" applyAlignment="1">
      <alignment/>
    </xf>
    <xf numFmtId="0" fontId="9" fillId="35" borderId="0" xfId="0" applyFont="1" applyFill="1" applyBorder="1" applyAlignment="1">
      <alignment/>
    </xf>
    <xf numFmtId="39" fontId="8" fillId="35" borderId="0" xfId="0" applyNumberFormat="1" applyFont="1" applyFill="1" applyBorder="1" applyAlignment="1">
      <alignment horizontal="center"/>
    </xf>
    <xf numFmtId="0" fontId="8" fillId="34" borderId="12"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23" xfId="0" applyFont="1" applyFill="1" applyBorder="1" applyAlignment="1">
      <alignment/>
    </xf>
    <xf numFmtId="0" fontId="8" fillId="34" borderId="14" xfId="0" applyFont="1" applyFill="1" applyBorder="1" applyAlignment="1">
      <alignment/>
    </xf>
    <xf numFmtId="2" fontId="8" fillId="35" borderId="14" xfId="0" applyNumberFormat="1" applyFont="1" applyFill="1" applyBorder="1" applyAlignment="1">
      <alignment horizontal="center"/>
    </xf>
    <xf numFmtId="0" fontId="0" fillId="35" borderId="0" xfId="0" applyFill="1" applyBorder="1" applyAlignment="1">
      <alignment/>
    </xf>
    <xf numFmtId="0" fontId="8" fillId="36" borderId="0" xfId="0" applyFont="1" applyFill="1" applyBorder="1" applyAlignment="1">
      <alignment/>
    </xf>
    <xf numFmtId="0" fontId="10" fillId="36" borderId="12" xfId="0" applyFont="1" applyFill="1" applyBorder="1" applyAlignment="1">
      <alignment/>
    </xf>
    <xf numFmtId="0" fontId="10" fillId="36" borderId="0" xfId="0" applyFont="1" applyFill="1" applyBorder="1" applyAlignment="1">
      <alignment/>
    </xf>
    <xf numFmtId="0" fontId="0" fillId="36" borderId="0" xfId="0" applyFill="1" applyBorder="1" applyAlignment="1">
      <alignment/>
    </xf>
    <xf numFmtId="0" fontId="8" fillId="36" borderId="10" xfId="0" applyFont="1" applyFill="1" applyBorder="1" applyAlignment="1">
      <alignment/>
    </xf>
    <xf numFmtId="0" fontId="10" fillId="36" borderId="10" xfId="0" applyFont="1" applyFill="1" applyBorder="1" applyAlignment="1">
      <alignment/>
    </xf>
    <xf numFmtId="2" fontId="8" fillId="36" borderId="0" xfId="0" applyNumberFormat="1" applyFont="1" applyFill="1" applyBorder="1" applyAlignment="1">
      <alignment horizontal="center"/>
    </xf>
    <xf numFmtId="0" fontId="8" fillId="36" borderId="0" xfId="0" applyFont="1" applyFill="1" applyBorder="1" applyAlignment="1">
      <alignment/>
    </xf>
    <xf numFmtId="164" fontId="8" fillId="35" borderId="0" xfId="0" applyNumberFormat="1" applyFont="1" applyFill="1" applyBorder="1" applyAlignment="1">
      <alignment horizontal="center"/>
    </xf>
    <xf numFmtId="2" fontId="8" fillId="36" borderId="24" xfId="0" applyNumberFormat="1" applyFont="1" applyFill="1" applyBorder="1" applyAlignment="1">
      <alignment horizontal="center"/>
    </xf>
    <xf numFmtId="0" fontId="8" fillId="36" borderId="25" xfId="0" applyFont="1" applyFill="1" applyBorder="1" applyAlignment="1">
      <alignment/>
    </xf>
    <xf numFmtId="0" fontId="10" fillId="36" borderId="25" xfId="0" applyFont="1" applyFill="1" applyBorder="1" applyAlignment="1">
      <alignment/>
    </xf>
    <xf numFmtId="0" fontId="0" fillId="36" borderId="25" xfId="0" applyFill="1" applyBorder="1" applyAlignment="1">
      <alignment/>
    </xf>
    <xf numFmtId="0" fontId="0" fillId="36" borderId="26" xfId="0" applyFill="1" applyBorder="1" applyAlignment="1">
      <alignment/>
    </xf>
    <xf numFmtId="176" fontId="8" fillId="36" borderId="27" xfId="0" applyNumberFormat="1" applyFont="1" applyFill="1" applyBorder="1" applyAlignment="1">
      <alignment horizontal="center"/>
    </xf>
    <xf numFmtId="0" fontId="8" fillId="36" borderId="28" xfId="0" applyFont="1" applyFill="1" applyBorder="1" applyAlignment="1">
      <alignment/>
    </xf>
    <xf numFmtId="0" fontId="0" fillId="36" borderId="28" xfId="0" applyFill="1" applyBorder="1" applyAlignment="1">
      <alignment/>
    </xf>
    <xf numFmtId="0" fontId="0" fillId="36" borderId="29" xfId="0" applyFill="1" applyBorder="1" applyAlignment="1">
      <alignment/>
    </xf>
    <xf numFmtId="2" fontId="8" fillId="36" borderId="27" xfId="0" applyNumberFormat="1" applyFont="1" applyFill="1" applyBorder="1" applyAlignment="1">
      <alignment horizontal="center"/>
    </xf>
    <xf numFmtId="10" fontId="6" fillId="37" borderId="30" xfId="0" applyNumberFormat="1" applyFont="1" applyFill="1" applyBorder="1" applyAlignment="1">
      <alignment vertical="center" wrapText="1"/>
    </xf>
    <xf numFmtId="0" fontId="6" fillId="37" borderId="31" xfId="0" applyFont="1" applyFill="1" applyBorder="1" applyAlignment="1">
      <alignment/>
    </xf>
    <xf numFmtId="0" fontId="0" fillId="0" borderId="0" xfId="0" applyAlignment="1">
      <alignment horizontal="center"/>
    </xf>
    <xf numFmtId="170" fontId="0" fillId="38" borderId="32" xfId="0" applyNumberFormat="1" applyFont="1" applyFill="1" applyBorder="1" applyAlignment="1">
      <alignment horizontal="center" vertical="center"/>
    </xf>
    <xf numFmtId="170" fontId="0" fillId="38" borderId="33" xfId="0" applyNumberFormat="1" applyFont="1" applyFill="1" applyBorder="1" applyAlignment="1">
      <alignment horizontal="center" vertical="center"/>
    </xf>
    <xf numFmtId="170" fontId="0" fillId="0" borderId="0" xfId="0" applyNumberFormat="1" applyAlignment="1">
      <alignment horizontal="center"/>
    </xf>
    <xf numFmtId="0" fontId="2" fillId="34" borderId="0" xfId="0" applyFont="1" applyFill="1" applyAlignment="1">
      <alignment horizontal="center"/>
    </xf>
    <xf numFmtId="0" fontId="0" fillId="34" borderId="0" xfId="0" applyFill="1" applyAlignment="1">
      <alignment horizontal="center"/>
    </xf>
    <xf numFmtId="170" fontId="2" fillId="34" borderId="0" xfId="0" applyNumberFormat="1" applyFont="1" applyFill="1" applyBorder="1" applyAlignment="1">
      <alignment horizontal="center" vertical="center"/>
    </xf>
    <xf numFmtId="170" fontId="11" fillId="0" borderId="0" xfId="0" applyNumberFormat="1" applyFont="1" applyAlignment="1">
      <alignment/>
    </xf>
    <xf numFmtId="0" fontId="11" fillId="0" borderId="0" xfId="0" applyFont="1" applyAlignment="1">
      <alignment/>
    </xf>
    <xf numFmtId="0" fontId="12" fillId="34" borderId="0" xfId="0" applyFont="1" applyFill="1" applyBorder="1" applyAlignment="1">
      <alignment horizontal="right"/>
    </xf>
    <xf numFmtId="39" fontId="12" fillId="34" borderId="0" xfId="0" applyNumberFormat="1" applyFont="1" applyFill="1" applyBorder="1" applyAlignment="1">
      <alignment horizontal="right"/>
    </xf>
    <xf numFmtId="170" fontId="0" fillId="39" borderId="34" xfId="0" applyNumberFormat="1" applyFont="1" applyFill="1" applyBorder="1" applyAlignment="1">
      <alignment horizontal="center" vertical="center"/>
    </xf>
    <xf numFmtId="170" fontId="0" fillId="39" borderId="35" xfId="0" applyNumberFormat="1" applyFont="1" applyFill="1" applyBorder="1" applyAlignment="1">
      <alignment horizontal="center" vertical="center"/>
    </xf>
    <xf numFmtId="170" fontId="2" fillId="39" borderId="36" xfId="0" applyNumberFormat="1" applyFont="1" applyFill="1" applyBorder="1" applyAlignment="1">
      <alignment horizontal="center" vertical="center"/>
    </xf>
    <xf numFmtId="170" fontId="2" fillId="38" borderId="37" xfId="0" applyNumberFormat="1" applyFont="1" applyFill="1" applyBorder="1" applyAlignment="1">
      <alignment horizontal="center" vertical="center"/>
    </xf>
    <xf numFmtId="170" fontId="2" fillId="37" borderId="30" xfId="0" applyNumberFormat="1" applyFont="1" applyFill="1" applyBorder="1" applyAlignment="1">
      <alignment horizontal="center" vertical="center"/>
    </xf>
    <xf numFmtId="170" fontId="2" fillId="37" borderId="38" xfId="0" applyNumberFormat="1" applyFont="1" applyFill="1" applyBorder="1" applyAlignment="1">
      <alignment horizontal="center" vertical="center"/>
    </xf>
    <xf numFmtId="170" fontId="2" fillId="39" borderId="39" xfId="0" applyNumberFormat="1" applyFont="1" applyFill="1" applyBorder="1" applyAlignment="1">
      <alignment horizontal="center" vertical="center"/>
    </xf>
    <xf numFmtId="0" fontId="2" fillId="38" borderId="40" xfId="0" applyFont="1" applyFill="1" applyBorder="1" applyAlignment="1">
      <alignment horizontal="center" vertical="center"/>
    </xf>
    <xf numFmtId="170" fontId="0" fillId="36" borderId="27" xfId="0" applyNumberFormat="1" applyFill="1" applyBorder="1" applyAlignment="1">
      <alignment horizontal="center" vertical="center"/>
    </xf>
    <xf numFmtId="170" fontId="0" fillId="36" borderId="38" xfId="0" applyNumberFormat="1" applyFill="1" applyBorder="1" applyAlignment="1">
      <alignment horizontal="center" vertical="center"/>
    </xf>
    <xf numFmtId="0" fontId="3" fillId="0" borderId="0" xfId="0" applyFont="1" applyAlignment="1">
      <alignment/>
    </xf>
    <xf numFmtId="170" fontId="2" fillId="39" borderId="41" xfId="0" applyNumberFormat="1" applyFont="1" applyFill="1" applyBorder="1" applyAlignment="1">
      <alignment horizontal="center" vertical="center"/>
    </xf>
    <xf numFmtId="170" fontId="2" fillId="38" borderId="42" xfId="0" applyNumberFormat="1" applyFont="1" applyFill="1" applyBorder="1" applyAlignment="1">
      <alignment horizontal="center" vertical="center"/>
    </xf>
    <xf numFmtId="170" fontId="2" fillId="40" borderId="34" xfId="0" applyNumberFormat="1" applyFont="1" applyFill="1" applyBorder="1" applyAlignment="1">
      <alignment horizontal="center" vertical="center"/>
    </xf>
    <xf numFmtId="170" fontId="2" fillId="40" borderId="32" xfId="0" applyNumberFormat="1" applyFont="1" applyFill="1" applyBorder="1" applyAlignment="1">
      <alignment horizontal="center" vertical="center"/>
    </xf>
    <xf numFmtId="0" fontId="13" fillId="34" borderId="0" xfId="0" applyFont="1" applyFill="1" applyBorder="1" applyAlignment="1">
      <alignment/>
    </xf>
    <xf numFmtId="39" fontId="14" fillId="34" borderId="0" xfId="0" applyNumberFormat="1" applyFont="1" applyFill="1" applyBorder="1" applyAlignment="1">
      <alignment horizontal="center"/>
    </xf>
    <xf numFmtId="0" fontId="10" fillId="41" borderId="0" xfId="0" applyFont="1" applyFill="1" applyBorder="1" applyAlignment="1">
      <alignment/>
    </xf>
    <xf numFmtId="0" fontId="8" fillId="41" borderId="0" xfId="0" applyFont="1" applyFill="1" applyBorder="1" applyAlignment="1">
      <alignment/>
    </xf>
    <xf numFmtId="0" fontId="10" fillId="39" borderId="43" xfId="0" applyFont="1" applyFill="1" applyBorder="1" applyAlignment="1">
      <alignment horizontal="center"/>
    </xf>
    <xf numFmtId="0" fontId="10" fillId="38" borderId="44" xfId="0" applyFont="1" applyFill="1" applyBorder="1" applyAlignment="1">
      <alignment horizontal="center"/>
    </xf>
    <xf numFmtId="0" fontId="10" fillId="35" borderId="14" xfId="0" applyFont="1" applyFill="1" applyBorder="1" applyAlignment="1">
      <alignment/>
    </xf>
    <xf numFmtId="0" fontId="8" fillId="35" borderId="45" xfId="0" applyFont="1" applyFill="1" applyBorder="1" applyAlignment="1">
      <alignment horizontal="center"/>
    </xf>
    <xf numFmtId="0" fontId="8" fillId="0" borderId="0" xfId="0" applyFont="1" applyAlignment="1">
      <alignment/>
    </xf>
    <xf numFmtId="0" fontId="15" fillId="0" borderId="46" xfId="0" applyFont="1" applyBorder="1" applyAlignment="1">
      <alignment vertical="center" wrapText="1"/>
    </xf>
    <xf numFmtId="170" fontId="10" fillId="39" borderId="33" xfId="0" applyNumberFormat="1" applyFont="1" applyFill="1" applyBorder="1" applyAlignment="1">
      <alignment horizontal="center" vertical="center"/>
    </xf>
    <xf numFmtId="170" fontId="10" fillId="38" borderId="33" xfId="0" applyNumberFormat="1" applyFont="1" applyFill="1" applyBorder="1" applyAlignment="1">
      <alignment horizontal="center" vertical="center"/>
    </xf>
    <xf numFmtId="170" fontId="10" fillId="40" borderId="33" xfId="0" applyNumberFormat="1" applyFont="1" applyFill="1" applyBorder="1" applyAlignment="1">
      <alignment horizontal="center" vertical="center"/>
    </xf>
    <xf numFmtId="170" fontId="8" fillId="35" borderId="45" xfId="0" applyNumberFormat="1" applyFont="1" applyFill="1" applyBorder="1" applyAlignment="1">
      <alignment horizontal="center"/>
    </xf>
    <xf numFmtId="0" fontId="8" fillId="0" borderId="47" xfId="0" applyFont="1" applyBorder="1" applyAlignment="1">
      <alignment vertical="center" wrapText="1"/>
    </xf>
    <xf numFmtId="170" fontId="8" fillId="0" borderId="33" xfId="0" applyNumberFormat="1" applyFont="1" applyBorder="1" applyAlignment="1" applyProtection="1">
      <alignment horizontal="center" vertical="center"/>
      <protection locked="0"/>
    </xf>
    <xf numFmtId="0" fontId="8" fillId="0" borderId="46" xfId="0" applyFont="1" applyBorder="1" applyAlignment="1">
      <alignment vertical="center" wrapText="1"/>
    </xf>
    <xf numFmtId="0" fontId="8" fillId="0" borderId="14" xfId="0" applyFont="1" applyBorder="1" applyAlignment="1">
      <alignment vertical="center" wrapText="1"/>
    </xf>
    <xf numFmtId="170" fontId="8" fillId="39" borderId="32" xfId="0" applyNumberFormat="1" applyFont="1" applyFill="1" applyBorder="1" applyAlignment="1">
      <alignment horizontal="center" vertical="center"/>
    </xf>
    <xf numFmtId="170" fontId="8" fillId="38" borderId="32" xfId="0" applyNumberFormat="1" applyFont="1" applyFill="1" applyBorder="1" applyAlignment="1">
      <alignment horizontal="center" vertical="center"/>
    </xf>
    <xf numFmtId="0" fontId="8" fillId="0" borderId="48" xfId="0" applyFont="1" applyBorder="1" applyAlignment="1">
      <alignment vertical="center" wrapText="1"/>
    </xf>
    <xf numFmtId="170" fontId="8" fillId="39" borderId="33" xfId="0" applyNumberFormat="1" applyFont="1" applyFill="1" applyBorder="1" applyAlignment="1">
      <alignment horizontal="center" vertical="center"/>
    </xf>
    <xf numFmtId="170" fontId="8" fillId="38" borderId="33" xfId="0" applyNumberFormat="1" applyFont="1" applyFill="1" applyBorder="1" applyAlignment="1">
      <alignment horizontal="center" vertical="center"/>
    </xf>
    <xf numFmtId="170" fontId="8" fillId="35" borderId="32" xfId="0" applyNumberFormat="1" applyFont="1" applyFill="1" applyBorder="1" applyAlignment="1">
      <alignment horizontal="center"/>
    </xf>
    <xf numFmtId="170" fontId="8" fillId="0" borderId="33" xfId="0" applyNumberFormat="1" applyFont="1" applyBorder="1" applyAlignment="1" applyProtection="1">
      <alignment horizontal="center"/>
      <protection locked="0"/>
    </xf>
    <xf numFmtId="170" fontId="8" fillId="35" borderId="49" xfId="0" applyNumberFormat="1" applyFont="1" applyFill="1" applyBorder="1" applyAlignment="1">
      <alignment horizontal="center"/>
    </xf>
    <xf numFmtId="0" fontId="15" fillId="0" borderId="46" xfId="0" applyFont="1" applyFill="1" applyBorder="1" applyAlignment="1">
      <alignment vertical="center" wrapText="1"/>
    </xf>
    <xf numFmtId="170" fontId="10" fillId="39" borderId="38" xfId="0" applyNumberFormat="1" applyFont="1" applyFill="1" applyBorder="1" applyAlignment="1">
      <alignment horizontal="center" vertical="center"/>
    </xf>
    <xf numFmtId="170" fontId="10" fillId="38" borderId="38" xfId="0" applyNumberFormat="1" applyFont="1" applyFill="1" applyBorder="1" applyAlignment="1">
      <alignment horizontal="center" vertical="center"/>
    </xf>
    <xf numFmtId="0" fontId="8" fillId="0" borderId="14" xfId="0" applyFont="1" applyFill="1" applyBorder="1" applyAlignment="1">
      <alignment wrapText="1"/>
    </xf>
    <xf numFmtId="0" fontId="7" fillId="0" borderId="0" xfId="0" applyFont="1" applyAlignment="1">
      <alignment wrapText="1"/>
    </xf>
    <xf numFmtId="170" fontId="7" fillId="39" borderId="49" xfId="0" applyNumberFormat="1" applyFont="1" applyFill="1" applyBorder="1" applyAlignment="1">
      <alignment horizontal="center" vertical="center"/>
    </xf>
    <xf numFmtId="170" fontId="7" fillId="38" borderId="49" xfId="0" applyNumberFormat="1" applyFont="1" applyFill="1" applyBorder="1" applyAlignment="1">
      <alignment horizontal="center" vertical="center"/>
    </xf>
    <xf numFmtId="0" fontId="16" fillId="0" borderId="0" xfId="0" applyFont="1" applyAlignment="1">
      <alignment wrapText="1"/>
    </xf>
    <xf numFmtId="0" fontId="8" fillId="0" borderId="14" xfId="0" applyFont="1" applyBorder="1" applyAlignment="1">
      <alignment wrapText="1"/>
    </xf>
    <xf numFmtId="0" fontId="8" fillId="0" borderId="0" xfId="0" applyFont="1" applyAlignment="1">
      <alignment wrapText="1"/>
    </xf>
    <xf numFmtId="0" fontId="10" fillId="0" borderId="46" xfId="0" applyFont="1" applyBorder="1" applyAlignment="1">
      <alignment vertical="center" wrapText="1"/>
    </xf>
    <xf numFmtId="0" fontId="17" fillId="0" borderId="0" xfId="0" applyFont="1" applyAlignment="1">
      <alignment vertical="center" wrapText="1"/>
    </xf>
    <xf numFmtId="170" fontId="17" fillId="39" borderId="50" xfId="0" applyNumberFormat="1" applyFont="1" applyFill="1" applyBorder="1" applyAlignment="1">
      <alignment horizontal="center" vertical="center"/>
    </xf>
    <xf numFmtId="170" fontId="17" fillId="38" borderId="50" xfId="0" applyNumberFormat="1" applyFont="1" applyFill="1" applyBorder="1" applyAlignment="1">
      <alignment horizontal="center" vertical="center"/>
    </xf>
    <xf numFmtId="0" fontId="8" fillId="39" borderId="51" xfId="0" applyFont="1" applyFill="1" applyBorder="1" applyAlignment="1">
      <alignment horizontal="center" vertical="center"/>
    </xf>
    <xf numFmtId="0" fontId="8" fillId="38" borderId="51" xfId="0" applyFont="1" applyFill="1" applyBorder="1" applyAlignment="1">
      <alignment horizontal="center" vertical="center"/>
    </xf>
    <xf numFmtId="170" fontId="10" fillId="40" borderId="36" xfId="0" applyNumberFormat="1" applyFont="1" applyFill="1" applyBorder="1" applyAlignment="1">
      <alignment horizontal="center" vertical="center"/>
    </xf>
    <xf numFmtId="170" fontId="10" fillId="40" borderId="16" xfId="0" applyNumberFormat="1" applyFont="1" applyFill="1" applyBorder="1" applyAlignment="1">
      <alignment horizontal="center" vertical="center"/>
    </xf>
    <xf numFmtId="170" fontId="10" fillId="40" borderId="52" xfId="0" applyNumberFormat="1" applyFont="1" applyFill="1" applyBorder="1" applyAlignment="1">
      <alignment horizontal="center" vertical="center"/>
    </xf>
    <xf numFmtId="170" fontId="10" fillId="40" borderId="53" xfId="0" applyNumberFormat="1" applyFont="1" applyFill="1" applyBorder="1" applyAlignment="1">
      <alignment horizontal="center" vertical="center"/>
    </xf>
    <xf numFmtId="170" fontId="10" fillId="40" borderId="0" xfId="0" applyNumberFormat="1" applyFont="1" applyFill="1" applyBorder="1" applyAlignment="1">
      <alignment horizontal="center" vertical="center"/>
    </xf>
    <xf numFmtId="170" fontId="10" fillId="40" borderId="54" xfId="0" applyNumberFormat="1" applyFont="1" applyFill="1" applyBorder="1" applyAlignment="1">
      <alignment horizontal="center" vertical="center"/>
    </xf>
    <xf numFmtId="170" fontId="10" fillId="40" borderId="34" xfId="0" applyNumberFormat="1" applyFont="1" applyFill="1" applyBorder="1" applyAlignment="1">
      <alignment horizontal="center" vertical="center"/>
    </xf>
    <xf numFmtId="170" fontId="10" fillId="40" borderId="14" xfId="0" applyNumberFormat="1" applyFont="1" applyFill="1" applyBorder="1" applyAlignment="1">
      <alignment horizontal="center" vertical="center"/>
    </xf>
    <xf numFmtId="170" fontId="10" fillId="40" borderId="47" xfId="0" applyNumberFormat="1" applyFont="1" applyFill="1" applyBorder="1" applyAlignment="1">
      <alignment horizontal="center" vertical="center"/>
    </xf>
    <xf numFmtId="0" fontId="8" fillId="0" borderId="46" xfId="0" applyFont="1" applyFill="1" applyBorder="1" applyAlignment="1">
      <alignment vertical="center" wrapText="1"/>
    </xf>
    <xf numFmtId="0" fontId="8" fillId="0" borderId="14" xfId="0" applyFont="1" applyFill="1" applyBorder="1" applyAlignment="1">
      <alignment vertical="center" wrapText="1"/>
    </xf>
    <xf numFmtId="170" fontId="8" fillId="42" borderId="32" xfId="0" applyNumberFormat="1" applyFont="1" applyFill="1" applyBorder="1" applyAlignment="1">
      <alignment horizontal="center" vertical="center"/>
    </xf>
    <xf numFmtId="0" fontId="0" fillId="0" borderId="14" xfId="0" applyBorder="1" applyAlignment="1">
      <alignment/>
    </xf>
    <xf numFmtId="170" fontId="2" fillId="38" borderId="41" xfId="0" applyNumberFormat="1" applyFont="1" applyFill="1" applyBorder="1" applyAlignment="1">
      <alignment horizontal="center" vertical="center"/>
    </xf>
    <xf numFmtId="0" fontId="0" fillId="34" borderId="0" xfId="0" applyFill="1" applyAlignment="1">
      <alignment/>
    </xf>
    <xf numFmtId="0" fontId="0" fillId="0" borderId="0" xfId="0" applyFill="1" applyAlignment="1">
      <alignment/>
    </xf>
    <xf numFmtId="10" fontId="2" fillId="35" borderId="19" xfId="0" applyNumberFormat="1" applyFont="1" applyFill="1" applyBorder="1" applyAlignment="1">
      <alignment horizontal="center" vertical="center"/>
    </xf>
    <xf numFmtId="0" fontId="2" fillId="34" borderId="17" xfId="0" applyFont="1" applyFill="1" applyBorder="1" applyAlignment="1">
      <alignment wrapText="1"/>
    </xf>
    <xf numFmtId="0" fontId="2" fillId="34" borderId="12" xfId="0" applyFont="1" applyFill="1" applyBorder="1" applyAlignment="1">
      <alignment wrapText="1"/>
    </xf>
    <xf numFmtId="0" fontId="2" fillId="34" borderId="23" xfId="0" applyFont="1" applyFill="1" applyBorder="1" applyAlignment="1">
      <alignment wrapText="1"/>
    </xf>
    <xf numFmtId="0" fontId="2" fillId="34" borderId="10" xfId="0" applyFont="1" applyFill="1" applyBorder="1" applyAlignment="1">
      <alignment/>
    </xf>
    <xf numFmtId="0" fontId="0" fillId="0" borderId="0" xfId="0" applyBorder="1" applyAlignment="1">
      <alignment/>
    </xf>
    <xf numFmtId="0" fontId="0" fillId="34" borderId="10" xfId="0" applyFill="1" applyBorder="1" applyAlignment="1">
      <alignment/>
    </xf>
    <xf numFmtId="0" fontId="0" fillId="35" borderId="10" xfId="0" applyFill="1" applyBorder="1" applyAlignment="1">
      <alignment/>
    </xf>
    <xf numFmtId="170" fontId="2" fillId="0" borderId="55" xfId="0" applyNumberFormat="1" applyFont="1" applyFill="1" applyBorder="1" applyAlignment="1">
      <alignment horizontal="center" vertical="center"/>
    </xf>
    <xf numFmtId="170" fontId="2" fillId="0" borderId="56" xfId="0" applyNumberFormat="1" applyFont="1" applyFill="1" applyBorder="1" applyAlignment="1">
      <alignment horizontal="center" vertical="center"/>
    </xf>
    <xf numFmtId="10" fontId="2" fillId="35" borderId="57" xfId="0" applyNumberFormat="1" applyFont="1" applyFill="1" applyBorder="1" applyAlignment="1">
      <alignment horizontal="center" vertical="center"/>
    </xf>
    <xf numFmtId="0" fontId="2" fillId="34" borderId="10" xfId="0" applyFont="1" applyFill="1" applyBorder="1" applyAlignment="1">
      <alignment horizontal="center" wrapText="1"/>
    </xf>
    <xf numFmtId="0" fontId="2" fillId="34" borderId="10" xfId="0" applyFont="1" applyFill="1" applyBorder="1" applyAlignment="1">
      <alignment wrapText="1"/>
    </xf>
    <xf numFmtId="0" fontId="2" fillId="34" borderId="58" xfId="0" applyFont="1" applyFill="1" applyBorder="1" applyAlignment="1">
      <alignment horizontal="center" wrapText="1"/>
    </xf>
    <xf numFmtId="0" fontId="0" fillId="34" borderId="59" xfId="0" applyFill="1" applyBorder="1" applyAlignment="1">
      <alignment/>
    </xf>
    <xf numFmtId="170" fontId="0" fillId="0" borderId="30" xfId="0" applyNumberFormat="1" applyFill="1" applyBorder="1" applyAlignment="1" applyProtection="1">
      <alignment horizontal="center" vertical="center"/>
      <protection locked="0"/>
    </xf>
    <xf numFmtId="170" fontId="0" fillId="0" borderId="38" xfId="0" applyNumberFormat="1" applyFill="1" applyBorder="1" applyAlignment="1" applyProtection="1">
      <alignment horizontal="center" vertical="center"/>
      <protection locked="0"/>
    </xf>
    <xf numFmtId="0" fontId="0" fillId="0" borderId="10" xfId="0" applyFill="1" applyBorder="1" applyAlignment="1" applyProtection="1">
      <alignment/>
      <protection locked="0"/>
    </xf>
    <xf numFmtId="170" fontId="0" fillId="39" borderId="10" xfId="0" applyNumberFormat="1" applyFont="1" applyFill="1" applyBorder="1" applyAlignment="1">
      <alignment vertical="center"/>
    </xf>
    <xf numFmtId="0" fontId="0" fillId="39" borderId="10" xfId="0" applyFill="1" applyBorder="1" applyAlignment="1">
      <alignment/>
    </xf>
    <xf numFmtId="0" fontId="0" fillId="39" borderId="10" xfId="0" applyFill="1" applyBorder="1" applyAlignment="1">
      <alignment/>
    </xf>
    <xf numFmtId="39" fontId="8" fillId="39" borderId="12" xfId="0" applyNumberFormat="1" applyFont="1" applyFill="1" applyBorder="1" applyAlignment="1">
      <alignment/>
    </xf>
    <xf numFmtId="0" fontId="8" fillId="39" borderId="0" xfId="0" applyFont="1" applyFill="1" applyBorder="1" applyAlignment="1">
      <alignment/>
    </xf>
    <xf numFmtId="0" fontId="0" fillId="0" borderId="19" xfId="0" applyFill="1" applyBorder="1" applyAlignment="1" applyProtection="1">
      <alignment/>
      <protection locked="0"/>
    </xf>
    <xf numFmtId="0" fontId="0" fillId="0" borderId="19" xfId="0" applyFont="1" applyFill="1" applyBorder="1" applyAlignment="1" applyProtection="1">
      <alignment/>
      <protection locked="0"/>
    </xf>
    <xf numFmtId="176" fontId="0" fillId="0" borderId="19" xfId="0" applyNumberFormat="1" applyFill="1" applyBorder="1" applyAlignment="1" applyProtection="1">
      <alignment/>
      <protection locked="0"/>
    </xf>
    <xf numFmtId="38" fontId="0" fillId="0" borderId="10" xfId="0" applyNumberFormat="1" applyFill="1" applyBorder="1" applyAlignment="1" applyProtection="1">
      <alignment/>
      <protection locked="0"/>
    </xf>
    <xf numFmtId="37" fontId="0" fillId="0" borderId="10" xfId="0" applyNumberFormat="1" applyFill="1" applyBorder="1" applyAlignment="1" applyProtection="1">
      <alignment/>
      <protection locked="0"/>
    </xf>
    <xf numFmtId="37" fontId="0" fillId="0" borderId="19" xfId="0" applyNumberFormat="1" applyFill="1" applyBorder="1" applyAlignment="1" applyProtection="1">
      <alignment/>
      <protection locked="0"/>
    </xf>
    <xf numFmtId="3" fontId="0" fillId="33" borderId="10" xfId="0" applyNumberFormat="1" applyFont="1" applyFill="1" applyBorder="1" applyAlignment="1">
      <alignment vertical="top" wrapText="1"/>
    </xf>
    <xf numFmtId="0" fontId="8" fillId="0" borderId="30" xfId="0" applyFont="1" applyFill="1" applyBorder="1" applyAlignment="1" applyProtection="1">
      <alignment/>
      <protection locked="0"/>
    </xf>
    <xf numFmtId="0" fontId="8" fillId="0" borderId="38" xfId="0" applyFont="1" applyFill="1" applyBorder="1" applyAlignment="1" applyProtection="1">
      <alignment horizontal="center"/>
      <protection/>
    </xf>
    <xf numFmtId="2" fontId="8" fillId="36" borderId="25" xfId="0" applyNumberFormat="1" applyFont="1" applyFill="1" applyBorder="1" applyAlignment="1">
      <alignment horizontal="center"/>
    </xf>
    <xf numFmtId="2" fontId="8" fillId="36" borderId="28" xfId="0" applyNumberFormat="1" applyFont="1" applyFill="1" applyBorder="1" applyAlignment="1">
      <alignment horizontal="center"/>
    </xf>
    <xf numFmtId="176" fontId="8" fillId="36" borderId="28" xfId="0" applyNumberFormat="1" applyFont="1" applyFill="1" applyBorder="1" applyAlignment="1">
      <alignment horizontal="center"/>
    </xf>
    <xf numFmtId="170" fontId="0" fillId="0" borderId="10" xfId="0" applyNumberFormat="1" applyFill="1" applyBorder="1" applyAlignment="1" applyProtection="1">
      <alignment/>
      <protection locked="0"/>
    </xf>
    <xf numFmtId="0" fontId="11" fillId="0" borderId="0" xfId="0" applyFont="1" applyAlignment="1">
      <alignment/>
    </xf>
    <xf numFmtId="0" fontId="8" fillId="43" borderId="46" xfId="0" applyFont="1" applyFill="1" applyBorder="1" applyAlignment="1">
      <alignment vertical="center" wrapText="1"/>
    </xf>
    <xf numFmtId="0" fontId="0" fillId="43" borderId="0" xfId="0" applyFill="1" applyAlignment="1">
      <alignment/>
    </xf>
    <xf numFmtId="0" fontId="0" fillId="0" borderId="0" xfId="0" applyAlignment="1" applyProtection="1">
      <alignment/>
      <protection locked="0"/>
    </xf>
    <xf numFmtId="0" fontId="1" fillId="44" borderId="0" xfId="0" applyFont="1" applyFill="1" applyAlignment="1" applyProtection="1">
      <alignment/>
      <protection locked="0"/>
    </xf>
    <xf numFmtId="0" fontId="23" fillId="44" borderId="0" xfId="0" applyFont="1" applyFill="1" applyAlignment="1" applyProtection="1">
      <alignment/>
      <protection locked="0"/>
    </xf>
    <xf numFmtId="0" fontId="1" fillId="0" borderId="0" xfId="0" applyFont="1" applyAlignment="1" applyProtection="1">
      <alignment/>
      <protection/>
    </xf>
    <xf numFmtId="0" fontId="26" fillId="45" borderId="0" xfId="0" applyFont="1" applyFill="1" applyBorder="1" applyAlignment="1" applyProtection="1">
      <alignment/>
      <protection/>
    </xf>
    <xf numFmtId="0" fontId="23" fillId="44" borderId="0" xfId="0" applyFont="1" applyFill="1" applyAlignment="1" applyProtection="1">
      <alignment/>
      <protection/>
    </xf>
    <xf numFmtId="0" fontId="23" fillId="39" borderId="0" xfId="0" applyFont="1" applyFill="1" applyAlignment="1" applyProtection="1">
      <alignment/>
      <protection/>
    </xf>
    <xf numFmtId="0" fontId="1" fillId="0" borderId="0" xfId="0" applyFont="1" applyFill="1" applyAlignment="1" applyProtection="1">
      <alignment/>
      <protection/>
    </xf>
    <xf numFmtId="0" fontId="23" fillId="46" borderId="0" xfId="0" applyFont="1" applyFill="1" applyAlignment="1" applyProtection="1">
      <alignment/>
      <protection/>
    </xf>
    <xf numFmtId="0" fontId="26" fillId="46" borderId="0" xfId="0" applyFont="1" applyFill="1" applyAlignment="1" applyProtection="1">
      <alignment/>
      <protection/>
    </xf>
    <xf numFmtId="0" fontId="28" fillId="46" borderId="0" xfId="0" applyFont="1" applyFill="1" applyAlignment="1" applyProtection="1">
      <alignment/>
      <protection/>
    </xf>
    <xf numFmtId="0" fontId="29" fillId="46" borderId="0" xfId="0" applyFont="1" applyFill="1" applyAlignment="1" applyProtection="1">
      <alignment/>
      <protection/>
    </xf>
    <xf numFmtId="22" fontId="29" fillId="46" borderId="0" xfId="0" applyNumberFormat="1" applyFont="1" applyFill="1" applyAlignment="1" applyProtection="1">
      <alignment/>
      <protection/>
    </xf>
    <xf numFmtId="0" fontId="30" fillId="46" borderId="0" xfId="0" applyFont="1" applyFill="1" applyAlignment="1" applyProtection="1">
      <alignment/>
      <protection/>
    </xf>
    <xf numFmtId="14" fontId="31" fillId="47" borderId="0" xfId="0" applyNumberFormat="1" applyFont="1" applyFill="1" applyAlignment="1" applyProtection="1">
      <alignment horizontal="right"/>
      <protection/>
    </xf>
    <xf numFmtId="0" fontId="29" fillId="46" borderId="0" xfId="0" applyFont="1" applyFill="1" applyBorder="1" applyAlignment="1" applyProtection="1">
      <alignment/>
      <protection/>
    </xf>
    <xf numFmtId="0" fontId="32" fillId="39" borderId="0" xfId="0" applyFont="1" applyFill="1" applyAlignment="1" applyProtection="1">
      <alignment/>
      <protection/>
    </xf>
    <xf numFmtId="0" fontId="33" fillId="48" borderId="0" xfId="0" applyFont="1" applyFill="1" applyAlignment="1" applyProtection="1">
      <alignment wrapText="1"/>
      <protection locked="0"/>
    </xf>
    <xf numFmtId="0" fontId="33" fillId="49" borderId="0" xfId="0" applyFont="1" applyFill="1" applyAlignment="1" applyProtection="1">
      <alignment wrapText="1"/>
      <protection/>
    </xf>
    <xf numFmtId="0" fontId="1" fillId="47" borderId="0" xfId="0" applyFont="1" applyFill="1" applyAlignment="1" applyProtection="1">
      <alignment/>
      <protection/>
    </xf>
    <xf numFmtId="0" fontId="1" fillId="47" borderId="0" xfId="0" applyFont="1" applyFill="1" applyBorder="1" applyAlignment="1" applyProtection="1">
      <alignment/>
      <protection/>
    </xf>
    <xf numFmtId="0" fontId="2" fillId="47" borderId="0" xfId="0" applyFont="1" applyFill="1" applyBorder="1" applyAlignment="1">
      <alignment wrapText="1"/>
    </xf>
    <xf numFmtId="0" fontId="0" fillId="47" borderId="0" xfId="0" applyFill="1" applyBorder="1" applyAlignment="1">
      <alignment/>
    </xf>
    <xf numFmtId="0" fontId="33" fillId="50" borderId="0" xfId="0" applyFont="1" applyFill="1" applyAlignment="1" applyProtection="1">
      <alignment wrapText="1"/>
      <protection/>
    </xf>
    <xf numFmtId="0" fontId="2" fillId="35" borderId="45" xfId="0" applyFont="1" applyFill="1" applyBorder="1" applyAlignment="1" applyProtection="1">
      <alignment horizontal="center" vertical="center" wrapText="1"/>
      <protection/>
    </xf>
    <xf numFmtId="0" fontId="2" fillId="35" borderId="51" xfId="0" applyFont="1" applyFill="1" applyBorder="1" applyAlignment="1" applyProtection="1">
      <alignment horizontal="center" vertical="center" wrapText="1"/>
      <protection/>
    </xf>
    <xf numFmtId="0" fontId="0" fillId="0" borderId="60" xfId="0" applyBorder="1" applyAlignment="1" applyProtection="1">
      <alignment horizontal="center" vertical="center"/>
      <protection locked="0"/>
    </xf>
    <xf numFmtId="0" fontId="2" fillId="35" borderId="38" xfId="0" applyFont="1" applyFill="1" applyBorder="1" applyAlignment="1" applyProtection="1">
      <alignment horizontal="center" vertical="center" wrapText="1"/>
      <protection/>
    </xf>
    <xf numFmtId="0" fontId="2" fillId="0" borderId="60" xfId="0" applyFont="1" applyBorder="1" applyAlignment="1" applyProtection="1">
      <alignment horizontal="center"/>
      <protection locked="0"/>
    </xf>
    <xf numFmtId="0" fontId="32" fillId="47" borderId="0" xfId="0" applyFont="1" applyFill="1" applyAlignment="1" applyProtection="1">
      <alignment/>
      <protection/>
    </xf>
    <xf numFmtId="0" fontId="0" fillId="51" borderId="0" xfId="0" applyFill="1" applyAlignment="1">
      <alignment/>
    </xf>
    <xf numFmtId="0" fontId="12" fillId="51" borderId="0" xfId="0" applyFont="1" applyFill="1" applyAlignment="1">
      <alignment horizontal="right"/>
    </xf>
    <xf numFmtId="0" fontId="2" fillId="51" borderId="0" xfId="0" applyFont="1" applyFill="1" applyAlignment="1">
      <alignment/>
    </xf>
    <xf numFmtId="0" fontId="2" fillId="51" borderId="0" xfId="0" applyFont="1" applyFill="1" applyBorder="1" applyAlignment="1">
      <alignment horizontal="center"/>
    </xf>
    <xf numFmtId="0" fontId="2" fillId="51" borderId="0" xfId="0" applyFont="1" applyFill="1" applyAlignment="1">
      <alignment horizontal="center"/>
    </xf>
    <xf numFmtId="0" fontId="2" fillId="35" borderId="61" xfId="0" applyFont="1" applyFill="1" applyBorder="1" applyAlignment="1" applyProtection="1">
      <alignment horizontal="center" vertical="center" wrapText="1"/>
      <protection/>
    </xf>
    <xf numFmtId="0" fontId="2" fillId="35" borderId="24"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3" fillId="0" borderId="45" xfId="0" applyFont="1" applyBorder="1" applyAlignment="1">
      <alignment/>
    </xf>
    <xf numFmtId="0" fontId="3" fillId="0" borderId="49" xfId="0" applyFont="1" applyBorder="1" applyAlignment="1">
      <alignment/>
    </xf>
    <xf numFmtId="0" fontId="3" fillId="0" borderId="51" xfId="0" applyFont="1" applyBorder="1" applyAlignment="1">
      <alignment/>
    </xf>
    <xf numFmtId="179" fontId="0" fillId="51" borderId="19" xfId="0" applyNumberFormat="1" applyFill="1" applyBorder="1" applyAlignment="1">
      <alignment/>
    </xf>
    <xf numFmtId="40" fontId="0" fillId="51" borderId="19" xfId="0" applyNumberFormat="1" applyFill="1" applyBorder="1" applyAlignment="1">
      <alignment/>
    </xf>
    <xf numFmtId="170" fontId="0" fillId="51" borderId="19" xfId="0" applyNumberFormat="1" applyFill="1" applyBorder="1" applyAlignment="1">
      <alignment/>
    </xf>
    <xf numFmtId="170" fontId="0" fillId="51" borderId="23" xfId="0" applyNumberFormat="1" applyFill="1" applyBorder="1" applyAlignment="1">
      <alignment/>
    </xf>
    <xf numFmtId="170" fontId="0" fillId="51" borderId="62" xfId="0" applyNumberFormat="1" applyFill="1" applyBorder="1" applyAlignment="1">
      <alignment/>
    </xf>
    <xf numFmtId="170" fontId="0" fillId="51" borderId="14" xfId="0" applyNumberFormat="1" applyFill="1" applyBorder="1" applyAlignment="1">
      <alignment/>
    </xf>
    <xf numFmtId="0" fontId="3" fillId="51" borderId="0" xfId="0" applyFont="1" applyFill="1" applyAlignment="1">
      <alignment/>
    </xf>
    <xf numFmtId="0" fontId="3" fillId="51" borderId="0" xfId="0" applyFont="1" applyFill="1" applyAlignment="1" applyProtection="1">
      <alignment/>
      <protection locked="0"/>
    </xf>
    <xf numFmtId="0" fontId="0" fillId="51" borderId="0" xfId="0" applyFill="1" applyAlignment="1" applyProtection="1">
      <alignment/>
      <protection locked="0"/>
    </xf>
    <xf numFmtId="170" fontId="0" fillId="51" borderId="0" xfId="0" applyNumberFormat="1" applyFill="1" applyAlignment="1" applyProtection="1">
      <alignment/>
      <protection locked="0"/>
    </xf>
    <xf numFmtId="170" fontId="0" fillId="51" borderId="0" xfId="0" applyNumberFormat="1" applyFill="1" applyAlignment="1">
      <alignment/>
    </xf>
    <xf numFmtId="170" fontId="11" fillId="51" borderId="0" xfId="0" applyNumberFormat="1" applyFont="1" applyFill="1" applyAlignment="1">
      <alignment/>
    </xf>
    <xf numFmtId="0" fontId="11" fillId="51" borderId="0" xfId="0" applyFont="1" applyFill="1" applyAlignment="1">
      <alignment/>
    </xf>
    <xf numFmtId="10" fontId="6" fillId="51" borderId="25" xfId="0" applyNumberFormat="1" applyFont="1" applyFill="1" applyBorder="1" applyAlignment="1" applyProtection="1">
      <alignment vertical="center" wrapText="1"/>
      <protection locked="0"/>
    </xf>
    <xf numFmtId="0" fontId="6" fillId="51" borderId="25" xfId="0" applyFont="1" applyFill="1" applyBorder="1" applyAlignment="1" applyProtection="1">
      <alignment/>
      <protection locked="0"/>
    </xf>
    <xf numFmtId="170" fontId="2" fillId="51" borderId="25" xfId="0" applyNumberFormat="1" applyFont="1" applyFill="1" applyBorder="1" applyAlignment="1" applyProtection="1">
      <alignment horizontal="center" vertical="center"/>
      <protection locked="0"/>
    </xf>
    <xf numFmtId="10" fontId="6" fillId="51" borderId="0" xfId="0" applyNumberFormat="1" applyFont="1" applyFill="1" applyBorder="1" applyAlignment="1" applyProtection="1">
      <alignment vertical="center" wrapText="1"/>
      <protection locked="0"/>
    </xf>
    <xf numFmtId="0" fontId="6" fillId="51" borderId="0" xfId="0" applyFont="1" applyFill="1" applyBorder="1" applyAlignment="1" applyProtection="1">
      <alignment/>
      <protection locked="0"/>
    </xf>
    <xf numFmtId="170" fontId="2" fillId="51" borderId="0" xfId="0" applyNumberFormat="1" applyFont="1" applyFill="1" applyBorder="1" applyAlignment="1" applyProtection="1">
      <alignment horizontal="center" vertical="center"/>
      <protection locked="0"/>
    </xf>
    <xf numFmtId="10" fontId="6" fillId="51" borderId="0" xfId="0" applyNumberFormat="1" applyFont="1" applyFill="1" applyBorder="1" applyAlignment="1">
      <alignment vertical="center" wrapText="1"/>
    </xf>
    <xf numFmtId="0" fontId="6" fillId="51" borderId="0" xfId="0" applyFont="1" applyFill="1" applyBorder="1" applyAlignment="1">
      <alignment/>
    </xf>
    <xf numFmtId="0" fontId="23" fillId="47" borderId="0" xfId="0" applyFont="1" applyFill="1" applyAlignment="1" applyProtection="1">
      <alignment/>
      <protection locked="0"/>
    </xf>
    <xf numFmtId="0" fontId="24" fillId="47" borderId="0" xfId="0" applyFont="1" applyFill="1" applyAlignment="1" applyProtection="1">
      <alignment/>
      <protection/>
    </xf>
    <xf numFmtId="0" fontId="25" fillId="47" borderId="0" xfId="0" applyFont="1" applyFill="1" applyAlignment="1" applyProtection="1">
      <alignment/>
      <protection/>
    </xf>
    <xf numFmtId="0" fontId="23" fillId="44" borderId="0" xfId="0" applyFont="1" applyFill="1" applyAlignment="1" applyProtection="1">
      <alignment horizontal="center"/>
      <protection/>
    </xf>
    <xf numFmtId="0" fontId="23" fillId="47" borderId="0" xfId="0" applyFont="1" applyFill="1" applyAlignment="1" applyProtection="1">
      <alignment/>
      <protection/>
    </xf>
    <xf numFmtId="0" fontId="27" fillId="47" borderId="0" xfId="0" applyFont="1" applyFill="1" applyAlignment="1" applyProtection="1">
      <alignment/>
      <protection/>
    </xf>
    <xf numFmtId="0" fontId="29" fillId="47" borderId="0" xfId="0" applyFont="1" applyFill="1" applyAlignment="1" applyProtection="1">
      <alignment/>
      <protection/>
    </xf>
    <xf numFmtId="0" fontId="29" fillId="47" borderId="0" xfId="0" applyFont="1" applyFill="1" applyBorder="1" applyAlignment="1" applyProtection="1">
      <alignment/>
      <protection/>
    </xf>
    <xf numFmtId="0" fontId="33" fillId="50" borderId="0" xfId="0" applyFont="1" applyFill="1" applyAlignment="1" applyProtection="1">
      <alignment wrapText="1"/>
      <protection locked="0"/>
    </xf>
    <xf numFmtId="0" fontId="2" fillId="35" borderId="38" xfId="0" applyFont="1" applyFill="1" applyBorder="1" applyAlignment="1" applyProtection="1">
      <alignment horizontal="left" vertical="center" wrapText="1"/>
      <protection/>
    </xf>
    <xf numFmtId="0" fontId="8" fillId="51" borderId="0" xfId="0" applyFont="1" applyFill="1" applyAlignment="1">
      <alignment/>
    </xf>
    <xf numFmtId="0" fontId="8" fillId="51" borderId="0" xfId="0" applyFont="1" applyFill="1" applyAlignment="1">
      <alignment horizontal="center" vertical="center"/>
    </xf>
    <xf numFmtId="0" fontId="10" fillId="51" borderId="0" xfId="0" applyFont="1" applyFill="1" applyBorder="1" applyAlignment="1">
      <alignment vertical="center" wrapText="1"/>
    </xf>
    <xf numFmtId="170" fontId="17" fillId="51" borderId="0" xfId="0" applyNumberFormat="1" applyFont="1" applyFill="1" applyBorder="1" applyAlignment="1">
      <alignment horizontal="center" vertical="center"/>
    </xf>
    <xf numFmtId="0" fontId="8" fillId="51" borderId="0" xfId="0" applyFont="1" applyFill="1" applyAlignment="1">
      <alignment horizontal="center"/>
    </xf>
    <xf numFmtId="0" fontId="0" fillId="51" borderId="0" xfId="0" applyFont="1" applyFill="1" applyAlignment="1">
      <alignment vertical="top" wrapText="1"/>
    </xf>
    <xf numFmtId="0" fontId="2" fillId="51" borderId="0" xfId="0" applyFont="1" applyFill="1" applyBorder="1" applyAlignment="1">
      <alignment vertical="top" wrapText="1"/>
    </xf>
    <xf numFmtId="0" fontId="0" fillId="51" borderId="0" xfId="0" applyFont="1" applyFill="1" applyBorder="1" applyAlignment="1">
      <alignment vertical="top" wrapText="1"/>
    </xf>
    <xf numFmtId="0" fontId="32" fillId="39" borderId="0" xfId="0" applyFont="1" applyFill="1" applyAlignment="1" applyProtection="1">
      <alignment/>
      <protection locked="0"/>
    </xf>
    <xf numFmtId="0" fontId="32" fillId="51" borderId="0" xfId="0" applyFont="1" applyFill="1" applyAlignment="1" applyProtection="1">
      <alignment/>
      <protection locked="0"/>
    </xf>
    <xf numFmtId="0" fontId="33" fillId="49" borderId="0" xfId="0" applyFont="1" applyFill="1" applyAlignment="1" applyProtection="1">
      <alignment wrapText="1"/>
      <protection locked="0"/>
    </xf>
    <xf numFmtId="0" fontId="0" fillId="47" borderId="0" xfId="0" applyFill="1" applyBorder="1" applyAlignment="1" applyProtection="1">
      <alignment/>
      <protection locked="0"/>
    </xf>
    <xf numFmtId="170" fontId="0" fillId="47" borderId="0" xfId="0" applyNumberFormat="1" applyFont="1" applyFill="1" applyBorder="1" applyAlignment="1" applyProtection="1">
      <alignment vertical="center"/>
      <protection locked="0"/>
    </xf>
    <xf numFmtId="0" fontId="33" fillId="50" borderId="0" xfId="0" applyFont="1" applyFill="1" applyBorder="1" applyAlignment="1" applyProtection="1">
      <alignment wrapText="1"/>
      <protection locked="0"/>
    </xf>
    <xf numFmtId="0" fontId="11"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0" fillId="0" borderId="0" xfId="0" applyFill="1" applyAlignment="1" applyProtection="1">
      <alignment/>
      <protection locked="0"/>
    </xf>
    <xf numFmtId="0" fontId="1" fillId="39" borderId="0" xfId="0" applyFont="1" applyFill="1" applyAlignment="1" applyProtection="1">
      <alignment/>
      <protection locked="0"/>
    </xf>
    <xf numFmtId="0" fontId="23" fillId="46" borderId="0" xfId="0" applyFont="1" applyFill="1" applyAlignment="1" applyProtection="1">
      <alignment/>
      <protection locked="0"/>
    </xf>
    <xf numFmtId="0" fontId="23" fillId="51" borderId="0" xfId="0" applyFont="1" applyFill="1" applyAlignment="1" applyProtection="1">
      <alignment/>
      <protection locked="0"/>
    </xf>
    <xf numFmtId="0" fontId="29" fillId="46" borderId="0" xfId="0" applyFont="1" applyFill="1" applyAlignment="1" applyProtection="1">
      <alignment/>
      <protection locked="0"/>
    </xf>
    <xf numFmtId="0" fontId="0" fillId="51" borderId="0" xfId="0" applyFill="1" applyAlignment="1" applyProtection="1">
      <alignment horizontal="center"/>
      <protection locked="0"/>
    </xf>
    <xf numFmtId="0" fontId="2" fillId="51" borderId="0" xfId="0" applyFont="1" applyFill="1" applyAlignment="1" applyProtection="1">
      <alignment vertical="top" wrapText="1"/>
      <protection locked="0"/>
    </xf>
    <xf numFmtId="0" fontId="0" fillId="51" borderId="0" xfId="0"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2" fillId="0" borderId="0" xfId="0" applyFont="1" applyFill="1" applyAlignment="1" applyProtection="1">
      <alignment vertical="top" wrapText="1"/>
      <protection locked="0"/>
    </xf>
    <xf numFmtId="0" fontId="32" fillId="47" borderId="0" xfId="0" applyFont="1" applyFill="1" applyAlignment="1" applyProtection="1">
      <alignment/>
      <protection locked="0"/>
    </xf>
    <xf numFmtId="0" fontId="2" fillId="35" borderId="30" xfId="0" applyFont="1" applyFill="1" applyBorder="1" applyAlignment="1" applyProtection="1">
      <alignment horizontal="left" vertical="center" wrapText="1"/>
      <protection/>
    </xf>
    <xf numFmtId="0" fontId="2" fillId="35" borderId="31" xfId="0" applyFont="1" applyFill="1" applyBorder="1" applyAlignment="1" applyProtection="1">
      <alignment horizontal="left" vertical="center" wrapText="1"/>
      <protection/>
    </xf>
    <xf numFmtId="0" fontId="2" fillId="35" borderId="55"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5"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30" xfId="0" applyFont="1" applyFill="1" applyBorder="1" applyAlignment="1" applyProtection="1">
      <alignment horizontal="center" vertical="center" wrapText="1"/>
      <protection/>
    </xf>
    <xf numFmtId="0" fontId="2" fillId="35" borderId="55" xfId="0" applyFont="1" applyFill="1" applyBorder="1" applyAlignment="1" applyProtection="1">
      <alignment horizontal="center" vertical="center" wrapText="1"/>
      <protection/>
    </xf>
    <xf numFmtId="0" fontId="24" fillId="44" borderId="0" xfId="0" applyFont="1" applyFill="1" applyAlignment="1" applyProtection="1">
      <alignment horizontal="center"/>
      <protection/>
    </xf>
    <xf numFmtId="0" fontId="25" fillId="44" borderId="0" xfId="0" applyFont="1" applyFill="1" applyAlignment="1" applyProtection="1">
      <alignment horizontal="center"/>
      <protection/>
    </xf>
    <xf numFmtId="10" fontId="6" fillId="36" borderId="34" xfId="0" applyNumberFormat="1" applyFont="1" applyFill="1" applyBorder="1" applyAlignment="1">
      <alignment vertical="center" wrapText="1"/>
    </xf>
    <xf numFmtId="0" fontId="6" fillId="36" borderId="14" xfId="0" applyFont="1" applyFill="1" applyBorder="1" applyAlignment="1">
      <alignment/>
    </xf>
    <xf numFmtId="10" fontId="6" fillId="35" borderId="30" xfId="0" applyNumberFormat="1" applyFont="1" applyFill="1" applyBorder="1" applyAlignment="1">
      <alignment vertical="center" wrapText="1"/>
    </xf>
    <xf numFmtId="0" fontId="6" fillId="35" borderId="31" xfId="0" applyFont="1" applyFill="1" applyBorder="1" applyAlignment="1">
      <alignment/>
    </xf>
    <xf numFmtId="0" fontId="6" fillId="35" borderId="63" xfId="0" applyFont="1" applyFill="1" applyBorder="1" applyAlignment="1">
      <alignment/>
    </xf>
    <xf numFmtId="0" fontId="20" fillId="41" borderId="30" xfId="0" applyFont="1" applyFill="1" applyBorder="1" applyAlignment="1">
      <alignment horizontal="center" vertical="center"/>
    </xf>
    <xf numFmtId="0" fontId="20" fillId="41" borderId="31" xfId="0" applyFont="1" applyFill="1" applyBorder="1" applyAlignment="1">
      <alignment horizontal="center" vertical="center"/>
    </xf>
    <xf numFmtId="0" fontId="20" fillId="41" borderId="55" xfId="0" applyFont="1" applyFill="1" applyBorder="1" applyAlignment="1">
      <alignment horizontal="center" vertical="center"/>
    </xf>
    <xf numFmtId="0" fontId="19" fillId="41" borderId="24" xfId="0" applyFont="1" applyFill="1" applyBorder="1" applyAlignment="1">
      <alignment horizontal="left" vertical="center" wrapText="1"/>
    </xf>
    <xf numFmtId="0" fontId="19" fillId="41" borderId="25" xfId="0" applyFont="1" applyFill="1" applyBorder="1" applyAlignment="1">
      <alignment horizontal="left" vertical="center" wrapText="1"/>
    </xf>
    <xf numFmtId="0" fontId="19" fillId="41" borderId="26" xfId="0" applyFont="1" applyFill="1" applyBorder="1" applyAlignment="1">
      <alignment horizontal="left" vertical="center" wrapText="1"/>
    </xf>
    <xf numFmtId="0" fontId="19" fillId="41" borderId="53" xfId="0" applyFont="1" applyFill="1" applyBorder="1" applyAlignment="1">
      <alignment horizontal="left" vertical="center" wrapText="1"/>
    </xf>
    <xf numFmtId="0" fontId="19" fillId="41" borderId="0" xfId="0" applyFont="1" applyFill="1" applyBorder="1" applyAlignment="1">
      <alignment horizontal="left" vertical="center" wrapText="1"/>
    </xf>
    <xf numFmtId="0" fontId="19" fillId="41" borderId="54" xfId="0" applyFont="1" applyFill="1" applyBorder="1" applyAlignment="1">
      <alignment horizontal="left" vertical="center" wrapText="1"/>
    </xf>
    <xf numFmtId="0" fontId="19" fillId="41" borderId="27" xfId="0" applyFont="1" applyFill="1" applyBorder="1" applyAlignment="1">
      <alignment horizontal="left" vertical="center" wrapText="1"/>
    </xf>
    <xf numFmtId="0" fontId="19" fillId="41" borderId="28" xfId="0" applyFont="1" applyFill="1" applyBorder="1" applyAlignment="1">
      <alignment horizontal="left" vertical="center" wrapText="1"/>
    </xf>
    <xf numFmtId="0" fontId="19" fillId="41" borderId="29" xfId="0" applyFont="1" applyFill="1" applyBorder="1" applyAlignment="1">
      <alignment horizontal="left" vertical="center" wrapText="1"/>
    </xf>
    <xf numFmtId="0" fontId="2" fillId="35" borderId="27" xfId="0" applyFont="1" applyFill="1" applyBorder="1" applyAlignment="1" applyProtection="1">
      <alignment horizontal="left" vertical="center" wrapText="1"/>
      <protection/>
    </xf>
    <xf numFmtId="0" fontId="2" fillId="35" borderId="28" xfId="0" applyFont="1" applyFill="1" applyBorder="1" applyAlignment="1" applyProtection="1">
      <alignment horizontal="left" vertical="center" wrapText="1"/>
      <protection/>
    </xf>
    <xf numFmtId="0" fontId="2" fillId="35" borderId="29" xfId="0" applyFont="1" applyFill="1" applyBorder="1" applyAlignment="1" applyProtection="1">
      <alignment horizontal="left" vertical="center" wrapText="1"/>
      <protection/>
    </xf>
    <xf numFmtId="0" fontId="22" fillId="45" borderId="0" xfId="0" applyFont="1" applyFill="1" applyBorder="1" applyAlignment="1" applyProtection="1">
      <alignment horizontal="center"/>
      <protection/>
    </xf>
    <xf numFmtId="0" fontId="27" fillId="44" borderId="0" xfId="0" applyFont="1" applyFill="1" applyAlignment="1" applyProtection="1">
      <alignment horizontal="center"/>
      <protection/>
    </xf>
    <xf numFmtId="0" fontId="68" fillId="35" borderId="24" xfId="0" applyFont="1" applyFill="1" applyBorder="1" applyAlignment="1" applyProtection="1">
      <alignment horizontal="left" vertical="center" wrapText="1"/>
      <protection/>
    </xf>
    <xf numFmtId="0" fontId="68" fillId="35" borderId="25" xfId="0" applyFont="1" applyFill="1" applyBorder="1" applyAlignment="1" applyProtection="1">
      <alignment horizontal="left" vertical="center" wrapText="1"/>
      <protection/>
    </xf>
    <xf numFmtId="0" fontId="68" fillId="35" borderId="26" xfId="0" applyFont="1" applyFill="1" applyBorder="1" applyAlignment="1" applyProtection="1">
      <alignment horizontal="left" vertical="center" wrapText="1"/>
      <protection/>
    </xf>
    <xf numFmtId="0" fontId="2" fillId="34" borderId="17" xfId="0" applyFont="1" applyFill="1" applyBorder="1" applyAlignment="1">
      <alignment horizontal="center"/>
    </xf>
    <xf numFmtId="0" fontId="2" fillId="34" borderId="16" xfId="0" applyFont="1" applyFill="1" applyBorder="1" applyAlignment="1">
      <alignment horizontal="center"/>
    </xf>
    <xf numFmtId="0" fontId="2" fillId="34" borderId="11" xfId="0" applyFont="1" applyFill="1" applyBorder="1" applyAlignment="1">
      <alignment horizontal="center"/>
    </xf>
    <xf numFmtId="0" fontId="2" fillId="35" borderId="24"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4" fillId="44" borderId="0" xfId="0" applyFont="1" applyFill="1" applyAlignment="1" applyProtection="1">
      <alignment horizontal="center"/>
      <protection/>
    </xf>
    <xf numFmtId="0" fontId="2" fillId="35" borderId="56" xfId="0" applyFont="1" applyFill="1" applyBorder="1" applyAlignment="1" applyProtection="1">
      <alignment horizontal="center" vertical="center" wrapText="1"/>
      <protection/>
    </xf>
    <xf numFmtId="0" fontId="2" fillId="35" borderId="57" xfId="0" applyFont="1" applyFill="1" applyBorder="1" applyAlignment="1" applyProtection="1">
      <alignment horizontal="center" vertical="center" wrapText="1"/>
      <protection/>
    </xf>
    <xf numFmtId="0" fontId="23" fillId="44" borderId="0" xfId="0" applyFont="1" applyFill="1" applyAlignment="1" applyProtection="1">
      <alignment horizontal="center"/>
      <protection/>
    </xf>
    <xf numFmtId="0" fontId="2" fillId="35" borderId="31" xfId="0" applyFont="1" applyFill="1" applyBorder="1" applyAlignment="1" applyProtection="1">
      <alignment horizontal="center" vertical="center" wrapText="1"/>
      <protection/>
    </xf>
    <xf numFmtId="0" fontId="2" fillId="35" borderId="25" xfId="0" applyFont="1" applyFill="1" applyBorder="1" applyAlignment="1" applyProtection="1">
      <alignment horizontal="center" vertical="center" wrapText="1"/>
      <protection/>
    </xf>
    <xf numFmtId="0" fontId="2" fillId="35" borderId="26" xfId="0" applyFont="1" applyFill="1" applyBorder="1" applyAlignment="1" applyProtection="1">
      <alignment horizontal="center" vertical="center" wrapText="1"/>
      <protection/>
    </xf>
    <xf numFmtId="0" fontId="26" fillId="46" borderId="0" xfId="0" applyFont="1" applyFill="1" applyAlignment="1" applyProtection="1">
      <alignment horizontal="left"/>
      <protection/>
    </xf>
    <xf numFmtId="0" fontId="12" fillId="41" borderId="59" xfId="0" applyFont="1" applyFill="1" applyBorder="1" applyAlignment="1">
      <alignment vertical="top" wrapText="1"/>
    </xf>
    <xf numFmtId="0" fontId="12" fillId="41" borderId="48" xfId="0" applyFont="1" applyFill="1" applyBorder="1" applyAlignment="1">
      <alignment vertical="top" wrapText="1"/>
    </xf>
    <xf numFmtId="0" fontId="12" fillId="41" borderId="60" xfId="0" applyFont="1" applyFill="1" applyBorder="1" applyAlignment="1">
      <alignment vertical="top" wrapText="1"/>
    </xf>
    <xf numFmtId="0" fontId="20" fillId="41" borderId="59" xfId="0" applyFont="1" applyFill="1" applyBorder="1" applyAlignment="1">
      <alignment horizontal="center" vertical="top"/>
    </xf>
    <xf numFmtId="0" fontId="21" fillId="41" borderId="48" xfId="0" applyFont="1" applyFill="1" applyBorder="1" applyAlignment="1">
      <alignment horizontal="center" vertical="top"/>
    </xf>
    <xf numFmtId="0" fontId="21" fillId="41" borderId="60" xfId="0" applyFont="1" applyFill="1" applyBorder="1" applyAlignment="1">
      <alignment horizontal="center" vertical="top"/>
    </xf>
    <xf numFmtId="0" fontId="27" fillId="44" borderId="0" xfId="0" applyFont="1" applyFill="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0</xdr:row>
      <xdr:rowOff>114300</xdr:rowOff>
    </xdr:from>
    <xdr:to>
      <xdr:col>4</xdr:col>
      <xdr:colOff>485775</xdr:colOff>
      <xdr:row>6</xdr:row>
      <xdr:rowOff>76200</xdr:rowOff>
    </xdr:to>
    <xdr:pic>
      <xdr:nvPicPr>
        <xdr:cNvPr id="1" name="Picture 1" descr="epa_seal_small_trim"/>
        <xdr:cNvPicPr preferRelativeResize="1">
          <a:picLocks noChangeAspect="1"/>
        </xdr:cNvPicPr>
      </xdr:nvPicPr>
      <xdr:blipFill>
        <a:blip r:embed="rId1"/>
        <a:stretch>
          <a:fillRect/>
        </a:stretch>
      </xdr:blipFill>
      <xdr:spPr>
        <a:xfrm>
          <a:off x="2476500" y="114300"/>
          <a:ext cx="1219200" cy="1219200"/>
        </a:xfrm>
        <a:prstGeom prst="rect">
          <a:avLst/>
        </a:prstGeom>
        <a:noFill/>
        <a:ln w="9525" cmpd="sng">
          <a:noFill/>
        </a:ln>
      </xdr:spPr>
    </xdr:pic>
    <xdr:clientData/>
  </xdr:twoCellAnchor>
  <xdr:oneCellAnchor>
    <xdr:from>
      <xdr:col>15</xdr:col>
      <xdr:colOff>1066800</xdr:colOff>
      <xdr:row>7</xdr:row>
      <xdr:rowOff>57150</xdr:rowOff>
    </xdr:from>
    <xdr:ext cx="1152525" cy="266700"/>
    <xdr:sp fLocksText="0">
      <xdr:nvSpPr>
        <xdr:cNvPr id="2" name="TextBox 2"/>
        <xdr:cNvSpPr txBox="1">
          <a:spLocks noChangeArrowheads="1"/>
        </xdr:cNvSpPr>
      </xdr:nvSpPr>
      <xdr:spPr>
        <a:xfrm>
          <a:off x="14592300" y="156210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752475</xdr:colOff>
      <xdr:row>7</xdr:row>
      <xdr:rowOff>57150</xdr:rowOff>
    </xdr:from>
    <xdr:ext cx="1152525" cy="266700"/>
    <xdr:sp fLocksText="0">
      <xdr:nvSpPr>
        <xdr:cNvPr id="3" name="TextBox 3"/>
        <xdr:cNvSpPr txBox="1">
          <a:spLocks noChangeArrowheads="1"/>
        </xdr:cNvSpPr>
      </xdr:nvSpPr>
      <xdr:spPr>
        <a:xfrm>
          <a:off x="15344775" y="156210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952500</xdr:colOff>
      <xdr:row>7</xdr:row>
      <xdr:rowOff>57150</xdr:rowOff>
    </xdr:from>
    <xdr:ext cx="1152525" cy="266700"/>
    <xdr:sp fLocksText="0">
      <xdr:nvSpPr>
        <xdr:cNvPr id="4" name="TextBox 4"/>
        <xdr:cNvSpPr txBox="1">
          <a:spLocks noChangeArrowheads="1"/>
        </xdr:cNvSpPr>
      </xdr:nvSpPr>
      <xdr:spPr>
        <a:xfrm>
          <a:off x="16297275" y="156210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962025</xdr:colOff>
      <xdr:row>7</xdr:row>
      <xdr:rowOff>57150</xdr:rowOff>
    </xdr:from>
    <xdr:ext cx="1152525" cy="266700"/>
    <xdr:sp fLocksText="0">
      <xdr:nvSpPr>
        <xdr:cNvPr id="5" name="TextBox 5"/>
        <xdr:cNvSpPr txBox="1">
          <a:spLocks noChangeArrowheads="1"/>
        </xdr:cNvSpPr>
      </xdr:nvSpPr>
      <xdr:spPr>
        <a:xfrm>
          <a:off x="17259300" y="156210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1085850</xdr:colOff>
      <xdr:row>7</xdr:row>
      <xdr:rowOff>57150</xdr:rowOff>
    </xdr:from>
    <xdr:ext cx="1152525" cy="266700"/>
    <xdr:sp fLocksText="0">
      <xdr:nvSpPr>
        <xdr:cNvPr id="6" name="TextBox 6"/>
        <xdr:cNvSpPr txBox="1">
          <a:spLocks noChangeArrowheads="1"/>
        </xdr:cNvSpPr>
      </xdr:nvSpPr>
      <xdr:spPr>
        <a:xfrm>
          <a:off x="18345150" y="156210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18</xdr:col>
      <xdr:colOff>742950</xdr:colOff>
      <xdr:row>97</xdr:row>
      <xdr:rowOff>190500</xdr:rowOff>
    </xdr:from>
    <xdr:to>
      <xdr:col>19</xdr:col>
      <xdr:colOff>1019175</xdr:colOff>
      <xdr:row>101</xdr:row>
      <xdr:rowOff>171450</xdr:rowOff>
    </xdr:to>
    <xdr:sp>
      <xdr:nvSpPr>
        <xdr:cNvPr id="7" name="Text Box 922"/>
        <xdr:cNvSpPr txBox="1">
          <a:spLocks noChangeArrowheads="1"/>
        </xdr:cNvSpPr>
      </xdr:nvSpPr>
      <xdr:spPr>
        <a:xfrm>
          <a:off x="17040225" y="11563350"/>
          <a:ext cx="1238250" cy="8286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2060-0287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03/31/2011
</a:t>
          </a:r>
          <a:r>
            <a:rPr lang="en-US" cap="none" sz="800" b="0" i="0" u="none" baseline="0">
              <a:solidFill>
                <a:srgbClr val="000000"/>
              </a:solidFill>
              <a:latin typeface="Arial"/>
              <a:ea typeface="Arial"/>
              <a:cs typeface="Arial"/>
            </a:rPr>
            <a:t>EPA Form 5900-134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0</xdr:row>
      <xdr:rowOff>104775</xdr:rowOff>
    </xdr:from>
    <xdr:to>
      <xdr:col>2</xdr:col>
      <xdr:colOff>409575</xdr:colOff>
      <xdr:row>4</xdr:row>
      <xdr:rowOff>28575</xdr:rowOff>
    </xdr:to>
    <xdr:pic>
      <xdr:nvPicPr>
        <xdr:cNvPr id="1" name="Picture 1" descr="epa_seal_small_trim"/>
        <xdr:cNvPicPr preferRelativeResize="1">
          <a:picLocks noChangeAspect="1"/>
        </xdr:cNvPicPr>
      </xdr:nvPicPr>
      <xdr:blipFill>
        <a:blip r:embed="rId1"/>
        <a:stretch>
          <a:fillRect/>
        </a:stretch>
      </xdr:blipFill>
      <xdr:spPr>
        <a:xfrm>
          <a:off x="809625" y="104775"/>
          <a:ext cx="790575" cy="790575"/>
        </a:xfrm>
        <a:prstGeom prst="rect">
          <a:avLst/>
        </a:prstGeom>
        <a:noFill/>
        <a:ln w="9525" cmpd="sng">
          <a:noFill/>
        </a:ln>
      </xdr:spPr>
    </xdr:pic>
    <xdr:clientData/>
  </xdr:twoCellAnchor>
  <xdr:oneCellAnchor>
    <xdr:from>
      <xdr:col>15</xdr:col>
      <xdr:colOff>609600</xdr:colOff>
      <xdr:row>7</xdr:row>
      <xdr:rowOff>57150</xdr:rowOff>
    </xdr:from>
    <xdr:ext cx="1152525" cy="266700"/>
    <xdr:sp fLocksText="0">
      <xdr:nvSpPr>
        <xdr:cNvPr id="2" name="TextBox 2"/>
        <xdr:cNvSpPr txBox="1">
          <a:spLocks noChangeArrowheads="1"/>
        </xdr:cNvSpPr>
      </xdr:nvSpPr>
      <xdr:spPr>
        <a:xfrm>
          <a:off x="15344775"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609600</xdr:colOff>
      <xdr:row>7</xdr:row>
      <xdr:rowOff>57150</xdr:rowOff>
    </xdr:from>
    <xdr:ext cx="1152525" cy="266700"/>
    <xdr:sp fLocksText="0">
      <xdr:nvSpPr>
        <xdr:cNvPr id="3" name="TextBox 3"/>
        <xdr:cNvSpPr txBox="1">
          <a:spLocks noChangeArrowheads="1"/>
        </xdr:cNvSpPr>
      </xdr:nvSpPr>
      <xdr:spPr>
        <a:xfrm>
          <a:off x="15954375"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609600</xdr:colOff>
      <xdr:row>7</xdr:row>
      <xdr:rowOff>57150</xdr:rowOff>
    </xdr:from>
    <xdr:ext cx="1152525" cy="266700"/>
    <xdr:sp fLocksText="0">
      <xdr:nvSpPr>
        <xdr:cNvPr id="4" name="TextBox 4"/>
        <xdr:cNvSpPr txBox="1">
          <a:spLocks noChangeArrowheads="1"/>
        </xdr:cNvSpPr>
      </xdr:nvSpPr>
      <xdr:spPr>
        <a:xfrm>
          <a:off x="16563975"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7</xdr:row>
      <xdr:rowOff>57150</xdr:rowOff>
    </xdr:from>
    <xdr:ext cx="1152525" cy="266700"/>
    <xdr:sp fLocksText="0">
      <xdr:nvSpPr>
        <xdr:cNvPr id="5" name="TextBox 5"/>
        <xdr:cNvSpPr txBox="1">
          <a:spLocks noChangeArrowheads="1"/>
        </xdr:cNvSpPr>
      </xdr:nvSpPr>
      <xdr:spPr>
        <a:xfrm>
          <a:off x="17173575"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609600</xdr:colOff>
      <xdr:row>7</xdr:row>
      <xdr:rowOff>57150</xdr:rowOff>
    </xdr:from>
    <xdr:ext cx="1152525" cy="266700"/>
    <xdr:sp fLocksText="0">
      <xdr:nvSpPr>
        <xdr:cNvPr id="6" name="TextBox 6"/>
        <xdr:cNvSpPr txBox="1">
          <a:spLocks noChangeArrowheads="1"/>
        </xdr:cNvSpPr>
      </xdr:nvSpPr>
      <xdr:spPr>
        <a:xfrm>
          <a:off x="17783175"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152400</xdr:colOff>
      <xdr:row>43</xdr:row>
      <xdr:rowOff>161925</xdr:rowOff>
    </xdr:from>
    <xdr:to>
      <xdr:col>9</xdr:col>
      <xdr:colOff>123825</xdr:colOff>
      <xdr:row>47</xdr:row>
      <xdr:rowOff>152400</xdr:rowOff>
    </xdr:to>
    <xdr:sp>
      <xdr:nvSpPr>
        <xdr:cNvPr id="7" name="Text Box 922"/>
        <xdr:cNvSpPr txBox="1">
          <a:spLocks noChangeArrowheads="1"/>
        </xdr:cNvSpPr>
      </xdr:nvSpPr>
      <xdr:spPr>
        <a:xfrm>
          <a:off x="10458450" y="8734425"/>
          <a:ext cx="102870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2060-0287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03/31/2011
</a:t>
          </a:r>
          <a:r>
            <a:rPr lang="en-US" cap="none" sz="800" b="0" i="0" u="none" baseline="0">
              <a:solidFill>
                <a:srgbClr val="000000"/>
              </a:solidFill>
              <a:latin typeface="Arial"/>
              <a:ea typeface="Arial"/>
              <a:cs typeface="Arial"/>
            </a:rPr>
            <a:t>EPA Form 5900-134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104775</xdr:rowOff>
    </xdr:from>
    <xdr:to>
      <xdr:col>2</xdr:col>
      <xdr:colOff>809625</xdr:colOff>
      <xdr:row>4</xdr:row>
      <xdr:rowOff>47625</xdr:rowOff>
    </xdr:to>
    <xdr:pic>
      <xdr:nvPicPr>
        <xdr:cNvPr id="1" name="Picture 1" descr="epa_seal_small_trim"/>
        <xdr:cNvPicPr preferRelativeResize="1">
          <a:picLocks noChangeAspect="1"/>
        </xdr:cNvPicPr>
      </xdr:nvPicPr>
      <xdr:blipFill>
        <a:blip r:embed="rId1"/>
        <a:stretch>
          <a:fillRect/>
        </a:stretch>
      </xdr:blipFill>
      <xdr:spPr>
        <a:xfrm>
          <a:off x="476250" y="104775"/>
          <a:ext cx="809625" cy="828675"/>
        </a:xfrm>
        <a:prstGeom prst="rect">
          <a:avLst/>
        </a:prstGeom>
        <a:noFill/>
        <a:ln w="9525" cmpd="sng">
          <a:noFill/>
        </a:ln>
      </xdr:spPr>
    </xdr:pic>
    <xdr:clientData/>
  </xdr:twoCellAnchor>
  <xdr:oneCellAnchor>
    <xdr:from>
      <xdr:col>15</xdr:col>
      <xdr:colOff>609600</xdr:colOff>
      <xdr:row>8</xdr:row>
      <xdr:rowOff>57150</xdr:rowOff>
    </xdr:from>
    <xdr:ext cx="1152525" cy="266700"/>
    <xdr:sp fLocksText="0">
      <xdr:nvSpPr>
        <xdr:cNvPr id="2" name="TextBox 2"/>
        <xdr:cNvSpPr txBox="1">
          <a:spLocks noChangeArrowheads="1"/>
        </xdr:cNvSpPr>
      </xdr:nvSpPr>
      <xdr:spPr>
        <a:xfrm>
          <a:off x="14487525" y="18097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609600</xdr:colOff>
      <xdr:row>8</xdr:row>
      <xdr:rowOff>57150</xdr:rowOff>
    </xdr:from>
    <xdr:ext cx="1152525" cy="266700"/>
    <xdr:sp fLocksText="0">
      <xdr:nvSpPr>
        <xdr:cNvPr id="3" name="TextBox 3"/>
        <xdr:cNvSpPr txBox="1">
          <a:spLocks noChangeArrowheads="1"/>
        </xdr:cNvSpPr>
      </xdr:nvSpPr>
      <xdr:spPr>
        <a:xfrm>
          <a:off x="15097125" y="18097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609600</xdr:colOff>
      <xdr:row>8</xdr:row>
      <xdr:rowOff>57150</xdr:rowOff>
    </xdr:from>
    <xdr:ext cx="1152525" cy="266700"/>
    <xdr:sp fLocksText="0">
      <xdr:nvSpPr>
        <xdr:cNvPr id="4" name="TextBox 4"/>
        <xdr:cNvSpPr txBox="1">
          <a:spLocks noChangeArrowheads="1"/>
        </xdr:cNvSpPr>
      </xdr:nvSpPr>
      <xdr:spPr>
        <a:xfrm>
          <a:off x="15706725" y="18097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8</xdr:row>
      <xdr:rowOff>57150</xdr:rowOff>
    </xdr:from>
    <xdr:ext cx="1152525" cy="266700"/>
    <xdr:sp fLocksText="0">
      <xdr:nvSpPr>
        <xdr:cNvPr id="5" name="TextBox 5"/>
        <xdr:cNvSpPr txBox="1">
          <a:spLocks noChangeArrowheads="1"/>
        </xdr:cNvSpPr>
      </xdr:nvSpPr>
      <xdr:spPr>
        <a:xfrm>
          <a:off x="16316325" y="18097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609600</xdr:colOff>
      <xdr:row>8</xdr:row>
      <xdr:rowOff>57150</xdr:rowOff>
    </xdr:from>
    <xdr:ext cx="1152525" cy="266700"/>
    <xdr:sp fLocksText="0">
      <xdr:nvSpPr>
        <xdr:cNvPr id="6" name="TextBox 6"/>
        <xdr:cNvSpPr txBox="1">
          <a:spLocks noChangeArrowheads="1"/>
        </xdr:cNvSpPr>
      </xdr:nvSpPr>
      <xdr:spPr>
        <a:xfrm>
          <a:off x="16925925" y="18097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2743200</xdr:colOff>
      <xdr:row>37</xdr:row>
      <xdr:rowOff>142875</xdr:rowOff>
    </xdr:from>
    <xdr:to>
      <xdr:col>3</xdr:col>
      <xdr:colOff>3771900</xdr:colOff>
      <xdr:row>42</xdr:row>
      <xdr:rowOff>9525</xdr:rowOff>
    </xdr:to>
    <xdr:sp>
      <xdr:nvSpPr>
        <xdr:cNvPr id="7" name="Text Box 922"/>
        <xdr:cNvSpPr txBox="1">
          <a:spLocks noChangeArrowheads="1"/>
        </xdr:cNvSpPr>
      </xdr:nvSpPr>
      <xdr:spPr>
        <a:xfrm>
          <a:off x="6134100" y="16544925"/>
          <a:ext cx="102870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2060-0287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03/31/2011
</a:t>
          </a:r>
          <a:r>
            <a:rPr lang="en-US" cap="none" sz="800" b="0" i="0" u="none" baseline="0">
              <a:solidFill>
                <a:srgbClr val="000000"/>
              </a:solidFill>
              <a:latin typeface="Arial"/>
              <a:ea typeface="Arial"/>
              <a:cs typeface="Arial"/>
            </a:rPr>
            <a:t>EPA Form 5900-134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P51\675\ABT\Light%20Duty%20Tier2\LD%20ABT_template_4-1-05_sm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MY Credit Calculation"/>
      <sheetName val="Field Descriptions"/>
      <sheetName val="Evaporative"/>
      <sheetName val="Credit Transfers"/>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06"/>
  <sheetViews>
    <sheetView showGridLines="0" tabSelected="1" zoomScale="75" zoomScaleNormal="75" zoomScalePageLayoutView="0" workbookViewId="0" topLeftCell="C1">
      <selection activeCell="C48" sqref="C48:C49"/>
    </sheetView>
  </sheetViews>
  <sheetFormatPr defaultColWidth="9.140625" defaultRowHeight="12.75"/>
  <cols>
    <col min="1" max="1" width="2.57421875" style="189" customWidth="1"/>
    <col min="2" max="2" width="16.00390625" style="0" customWidth="1"/>
    <col min="3" max="3" width="17.7109375" style="0" customWidth="1"/>
    <col min="4" max="4" width="11.8515625" style="0" customWidth="1"/>
    <col min="5" max="5" width="15.57421875" style="0" customWidth="1"/>
    <col min="6" max="6" width="12.00390625" style="0" customWidth="1"/>
    <col min="7" max="8" width="9.421875" style="0" customWidth="1"/>
    <col min="9" max="9" width="11.00390625" style="0" customWidth="1"/>
    <col min="10" max="10" width="17.28125" style="0" customWidth="1"/>
    <col min="11" max="16" width="16.00390625" style="0" customWidth="1"/>
    <col min="17" max="17" width="11.28125" style="0" customWidth="1"/>
    <col min="18" max="18" width="14.28125" style="0" customWidth="1"/>
    <col min="19" max="19" width="14.421875" style="0" customWidth="1"/>
    <col min="20" max="20" width="16.28125" style="0" customWidth="1"/>
    <col min="21" max="21" width="55.8515625" style="0" customWidth="1"/>
    <col min="22" max="22" width="9.140625" style="189" customWidth="1"/>
    <col min="23" max="23" width="9.57421875" style="0" hidden="1" customWidth="1"/>
    <col min="24" max="37" width="9.140625" style="0" hidden="1" customWidth="1"/>
    <col min="38" max="38" width="11.140625" style="0" hidden="1" customWidth="1"/>
    <col min="39" max="48" width="9.140625" style="0" hidden="1" customWidth="1"/>
    <col min="49" max="49" width="11.140625" style="0" hidden="1" customWidth="1"/>
    <col min="50" max="65" width="9.140625" style="0" hidden="1" customWidth="1"/>
  </cols>
  <sheetData>
    <row r="1" spans="1:51" s="192" customFormat="1" ht="12.75">
      <c r="A1" s="190"/>
      <c r="B1" s="191"/>
      <c r="C1" s="191"/>
      <c r="D1" s="191"/>
      <c r="E1" s="191"/>
      <c r="F1" s="191"/>
      <c r="G1" s="191"/>
      <c r="H1" s="191"/>
      <c r="I1" s="191"/>
      <c r="J1" s="191"/>
      <c r="K1" s="191"/>
      <c r="L1" s="191"/>
      <c r="M1" s="191"/>
      <c r="N1" s="191"/>
      <c r="O1" s="191"/>
      <c r="P1" s="191"/>
      <c r="Q1" s="191"/>
      <c r="R1" s="191"/>
      <c r="S1" s="191"/>
      <c r="T1" s="191"/>
      <c r="U1" s="191"/>
      <c r="V1" s="276"/>
      <c r="AV1" s="209"/>
      <c r="AW1" s="210"/>
      <c r="AX1" s="211"/>
      <c r="AY1" s="209"/>
    </row>
    <row r="2" spans="1:22" s="192" customFormat="1" ht="17.25" customHeight="1">
      <c r="A2" s="190"/>
      <c r="B2" s="297" t="s">
        <v>217</v>
      </c>
      <c r="C2" s="297"/>
      <c r="D2" s="297"/>
      <c r="E2" s="297"/>
      <c r="F2" s="297"/>
      <c r="G2" s="297"/>
      <c r="H2" s="297"/>
      <c r="I2" s="297"/>
      <c r="J2" s="297"/>
      <c r="K2" s="297"/>
      <c r="L2" s="297"/>
      <c r="M2" s="297"/>
      <c r="N2" s="297"/>
      <c r="O2" s="297"/>
      <c r="P2" s="297"/>
      <c r="Q2" s="297"/>
      <c r="R2" s="297"/>
      <c r="S2" s="297"/>
      <c r="T2" s="297"/>
      <c r="U2" s="191"/>
      <c r="V2" s="276"/>
    </row>
    <row r="3" spans="1:57" s="192" customFormat="1" ht="20.25">
      <c r="A3" s="190"/>
      <c r="B3" s="298" t="s">
        <v>218</v>
      </c>
      <c r="C3" s="298"/>
      <c r="D3" s="298"/>
      <c r="E3" s="298"/>
      <c r="F3" s="298"/>
      <c r="G3" s="298"/>
      <c r="H3" s="298"/>
      <c r="I3" s="298"/>
      <c r="J3" s="298"/>
      <c r="K3" s="298"/>
      <c r="L3" s="298"/>
      <c r="M3" s="298"/>
      <c r="N3" s="298"/>
      <c r="O3" s="298"/>
      <c r="P3" s="298"/>
      <c r="Q3" s="298"/>
      <c r="R3" s="298"/>
      <c r="S3" s="298"/>
      <c r="T3" s="298"/>
      <c r="U3" s="191"/>
      <c r="V3" s="276"/>
      <c r="BC3" s="319"/>
      <c r="BD3" s="319"/>
      <c r="BE3" s="193"/>
    </row>
    <row r="4" spans="1:22" s="192" customFormat="1" ht="19.5" customHeight="1">
      <c r="A4" s="190"/>
      <c r="B4" s="297" t="s">
        <v>219</v>
      </c>
      <c r="C4" s="297"/>
      <c r="D4" s="297"/>
      <c r="E4" s="297"/>
      <c r="F4" s="297"/>
      <c r="G4" s="297"/>
      <c r="H4" s="297"/>
      <c r="I4" s="297"/>
      <c r="J4" s="297"/>
      <c r="K4" s="297"/>
      <c r="L4" s="297"/>
      <c r="M4" s="297"/>
      <c r="N4" s="297"/>
      <c r="O4" s="297"/>
      <c r="P4" s="297"/>
      <c r="Q4" s="297"/>
      <c r="R4" s="297"/>
      <c r="S4" s="297"/>
      <c r="T4" s="297"/>
      <c r="U4" s="191"/>
      <c r="V4" s="276"/>
    </row>
    <row r="5" spans="1:60" s="192" customFormat="1" ht="9.75" customHeight="1">
      <c r="A5" s="190"/>
      <c r="B5" s="194"/>
      <c r="C5" s="194"/>
      <c r="D5" s="194"/>
      <c r="E5" s="194"/>
      <c r="F5" s="194"/>
      <c r="G5" s="194"/>
      <c r="H5" s="194"/>
      <c r="I5" s="194"/>
      <c r="J5" s="194"/>
      <c r="K5" s="194"/>
      <c r="L5" s="194"/>
      <c r="M5" s="194"/>
      <c r="N5" s="194"/>
      <c r="O5" s="194"/>
      <c r="P5" s="194"/>
      <c r="Q5" s="194"/>
      <c r="R5" s="191"/>
      <c r="S5" s="191"/>
      <c r="T5" s="191"/>
      <c r="U5" s="191"/>
      <c r="V5" s="276"/>
      <c r="BH5" s="74"/>
    </row>
    <row r="6" spans="1:60" s="192" customFormat="1" ht="19.5" customHeight="1">
      <c r="A6" s="190"/>
      <c r="B6" s="320" t="s">
        <v>223</v>
      </c>
      <c r="C6" s="320"/>
      <c r="D6" s="320"/>
      <c r="E6" s="320"/>
      <c r="F6" s="320"/>
      <c r="G6" s="320"/>
      <c r="H6" s="320"/>
      <c r="I6" s="320"/>
      <c r="J6" s="320"/>
      <c r="K6" s="320"/>
      <c r="L6" s="320"/>
      <c r="M6" s="320"/>
      <c r="N6" s="320"/>
      <c r="O6" s="320"/>
      <c r="P6" s="320"/>
      <c r="Q6" s="320"/>
      <c r="R6" s="320"/>
      <c r="S6" s="320"/>
      <c r="T6" s="320"/>
      <c r="U6" s="191"/>
      <c r="V6" s="276"/>
      <c r="BH6" s="74"/>
    </row>
    <row r="7" spans="1:60" s="192" customFormat="1" ht="19.5" customHeight="1">
      <c r="A7" s="190"/>
      <c r="B7" s="330" t="s">
        <v>226</v>
      </c>
      <c r="C7" s="330"/>
      <c r="D7" s="330"/>
      <c r="E7" s="330"/>
      <c r="F7" s="330"/>
      <c r="G7" s="330"/>
      <c r="H7" s="330"/>
      <c r="I7" s="330"/>
      <c r="J7" s="330"/>
      <c r="K7" s="330"/>
      <c r="L7" s="330"/>
      <c r="M7" s="330"/>
      <c r="N7" s="330"/>
      <c r="O7" s="330"/>
      <c r="P7" s="330"/>
      <c r="Q7" s="330"/>
      <c r="R7" s="330"/>
      <c r="S7" s="330"/>
      <c r="T7" s="330"/>
      <c r="U7" s="191"/>
      <c r="V7" s="276"/>
      <c r="BH7" s="74"/>
    </row>
    <row r="8" spans="1:22" s="196" customFormat="1" ht="6" customHeight="1">
      <c r="A8" s="279"/>
      <c r="B8" s="195"/>
      <c r="C8" s="195"/>
      <c r="D8" s="195"/>
      <c r="E8" s="195"/>
      <c r="F8" s="195"/>
      <c r="G8" s="195"/>
      <c r="H8" s="195"/>
      <c r="I8" s="195"/>
      <c r="J8" s="195"/>
      <c r="K8" s="195"/>
      <c r="L8" s="195"/>
      <c r="M8" s="195"/>
      <c r="N8" s="195"/>
      <c r="O8" s="195"/>
      <c r="P8" s="195"/>
      <c r="Q8" s="195"/>
      <c r="R8" s="195"/>
      <c r="S8" s="195"/>
      <c r="T8" s="195"/>
      <c r="U8" s="195"/>
      <c r="V8" s="277"/>
    </row>
    <row r="9" spans="1:47" s="192" customFormat="1" ht="18">
      <c r="A9" s="280"/>
      <c r="B9" s="198" t="s">
        <v>220</v>
      </c>
      <c r="C9" s="199"/>
      <c r="D9" s="199"/>
      <c r="E9" s="197"/>
      <c r="F9" s="200"/>
      <c r="G9" s="200"/>
      <c r="H9" s="201"/>
      <c r="I9" s="200"/>
      <c r="J9" s="200"/>
      <c r="K9" s="200"/>
      <c r="L9" s="200"/>
      <c r="M9" s="200"/>
      <c r="N9" s="202" t="s">
        <v>221</v>
      </c>
      <c r="O9" s="200"/>
      <c r="P9" s="203"/>
      <c r="Q9" s="204"/>
      <c r="R9" s="204"/>
      <c r="S9" s="204"/>
      <c r="T9" s="204"/>
      <c r="U9" s="204"/>
      <c r="V9" s="276"/>
      <c r="AK9"/>
      <c r="AL9"/>
      <c r="AM9"/>
      <c r="AS9" s="1"/>
      <c r="AT9"/>
      <c r="AU9" s="1"/>
    </row>
    <row r="10" spans="1:60" s="271" customFormat="1" ht="13.5" thickBot="1">
      <c r="A10" s="269"/>
      <c r="B10" s="269"/>
      <c r="C10" s="269"/>
      <c r="D10" s="270"/>
      <c r="E10" s="269"/>
      <c r="F10" s="269"/>
      <c r="G10" s="269"/>
      <c r="H10" s="269"/>
      <c r="I10" s="269"/>
      <c r="J10" s="269"/>
      <c r="K10" s="269"/>
      <c r="L10" s="269"/>
      <c r="M10" s="269"/>
      <c r="N10" s="269"/>
      <c r="O10" s="269"/>
      <c r="P10" s="269"/>
      <c r="Q10" s="269"/>
      <c r="R10" s="206"/>
      <c r="S10" s="206"/>
      <c r="T10" s="206"/>
      <c r="U10" s="206"/>
      <c r="AK10" s="189"/>
      <c r="AL10" s="272"/>
      <c r="AM10" s="273"/>
      <c r="AN10" s="274"/>
      <c r="AO10" s="274"/>
      <c r="AP10" s="274"/>
      <c r="AQ10" s="274"/>
      <c r="AR10" s="274"/>
      <c r="AS10" s="272"/>
      <c r="AT10" s="272"/>
      <c r="AU10" s="272"/>
      <c r="AV10" s="274"/>
      <c r="BH10" s="275"/>
    </row>
    <row r="11" ht="12.75" hidden="1"/>
    <row r="12" ht="12.75" hidden="1"/>
    <row r="13" ht="12.75" hidden="1"/>
    <row r="14" spans="2:19" ht="12.75" hidden="1">
      <c r="B14" s="17" t="s">
        <v>24</v>
      </c>
      <c r="C14" s="16"/>
      <c r="D14" s="16"/>
      <c r="E14" s="16"/>
      <c r="F14" s="16"/>
      <c r="G14" s="16"/>
      <c r="H14" s="16"/>
      <c r="I14" s="16"/>
      <c r="J14" s="16"/>
      <c r="K14" s="16"/>
      <c r="L14" s="16"/>
      <c r="M14" s="16"/>
      <c r="N14" s="16"/>
      <c r="O14" s="16"/>
      <c r="P14" s="16"/>
      <c r="Q14" s="16"/>
      <c r="R14" s="16"/>
      <c r="S14" s="10"/>
    </row>
    <row r="15" spans="2:19" ht="12.75" hidden="1">
      <c r="B15" s="11"/>
      <c r="C15" s="12"/>
      <c r="D15" s="12"/>
      <c r="E15" s="12"/>
      <c r="F15" s="12"/>
      <c r="G15" s="75" t="s">
        <v>73</v>
      </c>
      <c r="H15" s="28"/>
      <c r="I15" s="28"/>
      <c r="J15" s="28"/>
      <c r="K15" s="28"/>
      <c r="L15" s="28"/>
      <c r="M15" s="12"/>
      <c r="N15" s="12"/>
      <c r="O15" s="12"/>
      <c r="P15" s="12"/>
      <c r="Q15" s="12"/>
      <c r="R15" s="12"/>
      <c r="S15" s="13"/>
    </row>
    <row r="16" spans="2:19" ht="12.75" hidden="1">
      <c r="B16" s="11"/>
      <c r="C16" s="39" t="s">
        <v>208</v>
      </c>
      <c r="D16" s="12"/>
      <c r="E16" s="12"/>
      <c r="F16" s="12"/>
      <c r="G16" s="29" t="s">
        <v>72</v>
      </c>
      <c r="H16" s="36" t="s">
        <v>102</v>
      </c>
      <c r="I16" s="36"/>
      <c r="J16" s="33"/>
      <c r="K16" s="33"/>
      <c r="L16" s="33"/>
      <c r="M16" s="44"/>
      <c r="N16" s="44"/>
      <c r="O16" s="12"/>
      <c r="P16" s="12"/>
      <c r="Q16" s="12"/>
      <c r="R16" s="12"/>
      <c r="S16" s="13"/>
    </row>
    <row r="17" spans="2:19" ht="12.75" hidden="1">
      <c r="B17" s="38" t="s">
        <v>155</v>
      </c>
      <c r="C17" s="39" t="s">
        <v>210</v>
      </c>
      <c r="D17" s="39"/>
      <c r="E17" s="39" t="s">
        <v>14</v>
      </c>
      <c r="F17" s="12"/>
      <c r="G17" s="30">
        <v>0.9</v>
      </c>
      <c r="H17" s="37">
        <v>0.2</v>
      </c>
      <c r="I17" s="37"/>
      <c r="J17" s="28" t="s">
        <v>0</v>
      </c>
      <c r="K17" s="39" t="s">
        <v>8</v>
      </c>
      <c r="L17" s="28"/>
      <c r="M17" s="12"/>
      <c r="N17" s="12"/>
      <c r="O17" s="12"/>
      <c r="P17" s="12"/>
      <c r="Q17" s="12"/>
      <c r="R17" s="12"/>
      <c r="S17" s="13"/>
    </row>
    <row r="18" spans="2:19" ht="12.75" hidden="1">
      <c r="B18" s="38" t="s">
        <v>156</v>
      </c>
      <c r="C18" s="39" t="s">
        <v>209</v>
      </c>
      <c r="D18" s="40"/>
      <c r="E18" s="39" t="s">
        <v>15</v>
      </c>
      <c r="F18" s="12"/>
      <c r="G18" s="30">
        <v>1</v>
      </c>
      <c r="H18" s="37">
        <v>0.4</v>
      </c>
      <c r="I18" s="37"/>
      <c r="J18" s="28" t="s">
        <v>0</v>
      </c>
      <c r="K18" s="39" t="s">
        <v>9</v>
      </c>
      <c r="L18" s="28"/>
      <c r="M18" s="12"/>
      <c r="N18" s="12"/>
      <c r="O18" s="12"/>
      <c r="P18" s="12"/>
      <c r="Q18" s="12"/>
      <c r="R18" s="12"/>
      <c r="S18" s="13"/>
    </row>
    <row r="19" spans="2:19" ht="12.75" hidden="1">
      <c r="B19" s="38" t="s">
        <v>157</v>
      </c>
      <c r="C19" s="40" t="s">
        <v>114</v>
      </c>
      <c r="D19" s="39"/>
      <c r="E19" s="39" t="s">
        <v>16</v>
      </c>
      <c r="F19" s="92" t="s">
        <v>117</v>
      </c>
      <c r="G19" s="93">
        <v>0.6</v>
      </c>
      <c r="H19" s="28"/>
      <c r="I19" s="28"/>
      <c r="J19" s="28" t="s">
        <v>0</v>
      </c>
      <c r="K19" s="28" t="s">
        <v>27</v>
      </c>
      <c r="L19" s="28"/>
      <c r="M19" s="12"/>
      <c r="N19" s="12"/>
      <c r="O19" s="12"/>
      <c r="P19" s="12"/>
      <c r="Q19" s="12"/>
      <c r="R19" s="12"/>
      <c r="S19" s="13"/>
    </row>
    <row r="20" spans="2:19" ht="12.75" hidden="1">
      <c r="B20" s="38" t="s">
        <v>158</v>
      </c>
      <c r="C20" s="39" t="s">
        <v>115</v>
      </c>
      <c r="D20" s="39"/>
      <c r="E20" s="39"/>
      <c r="F20" s="12"/>
      <c r="G20" s="30"/>
      <c r="H20" s="53">
        <v>0.195</v>
      </c>
      <c r="I20" s="53"/>
      <c r="J20" s="28" t="s">
        <v>100</v>
      </c>
      <c r="K20" s="39" t="s">
        <v>8</v>
      </c>
      <c r="L20" s="28"/>
      <c r="M20" s="12"/>
      <c r="N20" s="12"/>
      <c r="O20" s="12"/>
      <c r="P20" s="12"/>
      <c r="Q20" s="12"/>
      <c r="R20" s="12"/>
      <c r="S20" s="13"/>
    </row>
    <row r="21" spans="2:19" ht="13.5" hidden="1" thickBot="1">
      <c r="B21" s="38"/>
      <c r="C21" s="39"/>
      <c r="D21" s="39"/>
      <c r="E21" s="39"/>
      <c r="F21" s="12"/>
      <c r="G21" s="30"/>
      <c r="H21" s="37">
        <v>0.23</v>
      </c>
      <c r="I21" s="37"/>
      <c r="J21" s="28" t="s">
        <v>100</v>
      </c>
      <c r="K21" s="39" t="s">
        <v>9</v>
      </c>
      <c r="L21" s="28"/>
      <c r="M21" s="12"/>
      <c r="N21" s="12"/>
      <c r="O21" s="12"/>
      <c r="P21" s="12"/>
      <c r="Q21" s="12"/>
      <c r="R21" s="12"/>
      <c r="S21" s="13"/>
    </row>
    <row r="22" spans="2:19" ht="12.75" hidden="1">
      <c r="B22" s="38"/>
      <c r="C22" s="39"/>
      <c r="D22" s="39"/>
      <c r="E22" s="39"/>
      <c r="F22" s="12"/>
      <c r="G22" s="30"/>
      <c r="H22" s="54">
        <v>0.1</v>
      </c>
      <c r="I22" s="182"/>
      <c r="J22" s="55" t="s">
        <v>0</v>
      </c>
      <c r="K22" s="56" t="s">
        <v>106</v>
      </c>
      <c r="L22" s="55"/>
      <c r="M22" s="57"/>
      <c r="N22" s="57"/>
      <c r="O22" s="57"/>
      <c r="P22" s="57"/>
      <c r="Q22" s="58"/>
      <c r="R22" s="12"/>
      <c r="S22" s="13"/>
    </row>
    <row r="23" spans="2:19" ht="13.5" hidden="1" thickBot="1">
      <c r="B23" s="38"/>
      <c r="C23" s="39"/>
      <c r="D23" s="39"/>
      <c r="E23" s="39"/>
      <c r="F23" s="12"/>
      <c r="G23" s="30"/>
      <c r="H23" s="63">
        <v>0.1</v>
      </c>
      <c r="I23" s="183"/>
      <c r="J23" s="60" t="s">
        <v>100</v>
      </c>
      <c r="K23" s="60" t="s">
        <v>104</v>
      </c>
      <c r="L23" s="60"/>
      <c r="M23" s="61"/>
      <c r="N23" s="61"/>
      <c r="O23" s="61"/>
      <c r="P23" s="61"/>
      <c r="Q23" s="62"/>
      <c r="R23" s="12"/>
      <c r="S23" s="13"/>
    </row>
    <row r="24" spans="2:19" ht="12.75" hidden="1">
      <c r="B24" s="38"/>
      <c r="C24" s="39"/>
      <c r="D24" s="39"/>
      <c r="E24" s="39"/>
      <c r="F24" s="12"/>
      <c r="G24" s="30"/>
      <c r="H24" s="54">
        <v>0.2</v>
      </c>
      <c r="I24" s="182"/>
      <c r="J24" s="55" t="s">
        <v>0</v>
      </c>
      <c r="K24" s="56" t="s">
        <v>107</v>
      </c>
      <c r="L24" s="55"/>
      <c r="M24" s="57"/>
      <c r="N24" s="57"/>
      <c r="O24" s="57"/>
      <c r="P24" s="57"/>
      <c r="Q24" s="58"/>
      <c r="R24" s="12"/>
      <c r="S24" s="13"/>
    </row>
    <row r="25" spans="2:19" ht="13.5" hidden="1" thickBot="1">
      <c r="B25" s="38"/>
      <c r="C25" s="39"/>
      <c r="D25" s="39"/>
      <c r="E25" s="39"/>
      <c r="F25" s="12"/>
      <c r="G25" s="30"/>
      <c r="H25" s="59">
        <v>0.117</v>
      </c>
      <c r="I25" s="184"/>
      <c r="J25" s="60" t="s">
        <v>100</v>
      </c>
      <c r="K25" s="60" t="s">
        <v>105</v>
      </c>
      <c r="L25" s="60"/>
      <c r="M25" s="61"/>
      <c r="N25" s="61"/>
      <c r="O25" s="61"/>
      <c r="P25" s="61"/>
      <c r="Q25" s="62"/>
      <c r="R25" s="12"/>
      <c r="S25" s="13"/>
    </row>
    <row r="26" spans="2:19" ht="12.75" hidden="1">
      <c r="B26" s="38"/>
      <c r="C26" s="40"/>
      <c r="D26" s="40"/>
      <c r="E26" s="39"/>
      <c r="F26" s="12"/>
      <c r="G26" s="76" t="s">
        <v>74</v>
      </c>
      <c r="H26" s="28"/>
      <c r="I26" s="28"/>
      <c r="J26" s="28"/>
      <c r="K26" s="28"/>
      <c r="L26" s="28"/>
      <c r="M26" s="12"/>
      <c r="N26" s="12"/>
      <c r="O26" s="12"/>
      <c r="P26" s="12"/>
      <c r="Q26" s="12"/>
      <c r="R26" s="12"/>
      <c r="S26" s="13"/>
    </row>
    <row r="27" spans="2:19" ht="12.75" hidden="1">
      <c r="B27" s="171">
        <v>1.53</v>
      </c>
      <c r="C27" s="172" t="s">
        <v>12</v>
      </c>
      <c r="D27" s="172" t="s">
        <v>181</v>
      </c>
      <c r="E27" s="172"/>
      <c r="F27" s="12"/>
      <c r="G27" s="30">
        <v>1.5</v>
      </c>
      <c r="H27" s="28"/>
      <c r="I27" s="28"/>
      <c r="J27" s="28" t="s">
        <v>75</v>
      </c>
      <c r="K27" s="28" t="s">
        <v>6</v>
      </c>
      <c r="L27" s="28"/>
      <c r="M27" s="12"/>
      <c r="N27" s="12"/>
      <c r="O27" s="12"/>
      <c r="P27" s="12"/>
      <c r="Q27" s="12"/>
      <c r="R27" s="12"/>
      <c r="S27" s="13"/>
    </row>
    <row r="28" spans="2:19" ht="12.75" hidden="1">
      <c r="B28" s="171">
        <v>4.5</v>
      </c>
      <c r="C28" s="172" t="s">
        <v>1</v>
      </c>
      <c r="D28" s="172" t="s">
        <v>183</v>
      </c>
      <c r="E28" s="172"/>
      <c r="F28" s="12"/>
      <c r="G28" s="30">
        <v>1</v>
      </c>
      <c r="H28" s="28"/>
      <c r="I28" s="28"/>
      <c r="J28" s="28" t="s">
        <v>75</v>
      </c>
      <c r="K28" s="28" t="s">
        <v>7</v>
      </c>
      <c r="L28" s="28"/>
      <c r="M28" s="12"/>
      <c r="N28" s="12"/>
      <c r="O28" s="12"/>
      <c r="P28" s="12"/>
      <c r="Q28" s="12"/>
      <c r="R28" s="12"/>
      <c r="S28" s="13"/>
    </row>
    <row r="29" spans="2:19" ht="12.75" hidden="1">
      <c r="B29" s="50" t="s">
        <v>91</v>
      </c>
      <c r="C29" s="39"/>
      <c r="D29" s="39"/>
      <c r="E29" s="39"/>
      <c r="F29" s="92" t="s">
        <v>117</v>
      </c>
      <c r="G29" s="93">
        <v>0.5</v>
      </c>
      <c r="H29" s="28"/>
      <c r="I29" s="28"/>
      <c r="J29" s="28" t="s">
        <v>75</v>
      </c>
      <c r="K29" s="28" t="s">
        <v>116</v>
      </c>
      <c r="L29" s="28"/>
      <c r="M29" s="12"/>
      <c r="N29" s="12"/>
      <c r="O29" s="12"/>
      <c r="P29" s="12"/>
      <c r="Q29" s="12"/>
      <c r="R29" s="12"/>
      <c r="S29" s="13"/>
    </row>
    <row r="30" spans="2:19" ht="12.75" hidden="1">
      <c r="B30" s="49" t="s">
        <v>132</v>
      </c>
      <c r="C30" s="45" t="s">
        <v>111</v>
      </c>
      <c r="D30" s="45"/>
      <c r="E30" s="45"/>
      <c r="F30" s="48"/>
      <c r="G30" s="30"/>
      <c r="H30" s="32">
        <v>0.2</v>
      </c>
      <c r="I30" s="32"/>
      <c r="J30" s="33" t="s">
        <v>2</v>
      </c>
      <c r="K30" s="33"/>
      <c r="L30" s="33"/>
      <c r="M30" s="12"/>
      <c r="N30" s="12"/>
      <c r="O30" s="12"/>
      <c r="P30" s="12"/>
      <c r="Q30" s="12"/>
      <c r="R30" s="12"/>
      <c r="S30" s="13"/>
    </row>
    <row r="31" spans="2:19" ht="12.75" hidden="1">
      <c r="B31" s="49" t="s">
        <v>133</v>
      </c>
      <c r="C31" s="45"/>
      <c r="D31" s="45"/>
      <c r="E31" s="45"/>
      <c r="F31" s="48"/>
      <c r="G31" s="30"/>
      <c r="H31" s="32">
        <v>0.14</v>
      </c>
      <c r="I31" s="32"/>
      <c r="J31" s="33" t="s">
        <v>88</v>
      </c>
      <c r="K31" s="33"/>
      <c r="L31" s="33"/>
      <c r="M31" s="12"/>
      <c r="N31" s="12"/>
      <c r="O31" s="12"/>
      <c r="P31" s="12"/>
      <c r="Q31" s="12"/>
      <c r="R31" s="12"/>
      <c r="S31" s="13"/>
    </row>
    <row r="32" spans="2:19" ht="12.75" hidden="1">
      <c r="B32" s="49" t="s">
        <v>190</v>
      </c>
      <c r="C32" s="45"/>
      <c r="D32" s="45"/>
      <c r="E32" s="39"/>
      <c r="F32" s="12"/>
      <c r="G32" s="30"/>
      <c r="H32" s="51">
        <v>0.1</v>
      </c>
      <c r="I32" s="51"/>
      <c r="J32" s="52" t="s">
        <v>2</v>
      </c>
      <c r="K32" s="47" t="s">
        <v>103</v>
      </c>
      <c r="L32" s="52"/>
      <c r="M32" s="48"/>
      <c r="N32" s="48"/>
      <c r="O32" s="48"/>
      <c r="P32" s="48"/>
      <c r="Q32" s="48"/>
      <c r="R32" s="12"/>
      <c r="S32" s="13"/>
    </row>
    <row r="33" spans="2:19" ht="12.75" hidden="1">
      <c r="B33" s="49" t="s">
        <v>134</v>
      </c>
      <c r="C33" s="47"/>
      <c r="D33" s="47"/>
      <c r="E33" s="39"/>
      <c r="F33" s="12"/>
      <c r="G33" s="76" t="s">
        <v>82</v>
      </c>
      <c r="H33" s="28"/>
      <c r="I33" s="28"/>
      <c r="J33" s="28"/>
      <c r="K33" s="28"/>
      <c r="L33" s="28"/>
      <c r="M33" s="12"/>
      <c r="N33" s="12"/>
      <c r="O33" s="12"/>
      <c r="P33" s="12"/>
      <c r="Q33" s="12"/>
      <c r="R33" s="12"/>
      <c r="S33" s="13"/>
    </row>
    <row r="34" spans="2:19" ht="12.75" hidden="1">
      <c r="B34" s="46" t="s">
        <v>112</v>
      </c>
      <c r="C34" s="47"/>
      <c r="D34" s="47"/>
      <c r="E34" s="39"/>
      <c r="F34" s="12"/>
      <c r="G34" s="31"/>
      <c r="H34" s="32">
        <v>0.33</v>
      </c>
      <c r="I34" s="32"/>
      <c r="J34" s="33" t="s">
        <v>83</v>
      </c>
      <c r="K34" s="33" t="s">
        <v>85</v>
      </c>
      <c r="L34" s="33"/>
      <c r="M34" s="44"/>
      <c r="N34" s="12"/>
      <c r="O34" s="12"/>
      <c r="P34" s="12"/>
      <c r="Q34" s="12"/>
      <c r="R34" s="12"/>
      <c r="S34" s="13"/>
    </row>
    <row r="35" spans="2:19" ht="12.75" hidden="1">
      <c r="B35" s="46" t="s">
        <v>90</v>
      </c>
      <c r="C35" s="39"/>
      <c r="D35" s="39"/>
      <c r="E35" s="39"/>
      <c r="F35" s="12"/>
      <c r="G35" s="28"/>
      <c r="H35" s="32">
        <v>1</v>
      </c>
      <c r="I35" s="32"/>
      <c r="J35" s="33" t="s">
        <v>84</v>
      </c>
      <c r="K35" s="33" t="s">
        <v>85</v>
      </c>
      <c r="L35" s="33"/>
      <c r="M35" s="44"/>
      <c r="N35" s="12"/>
      <c r="O35" s="12"/>
      <c r="P35" s="12"/>
      <c r="Q35" s="12"/>
      <c r="R35" s="12"/>
      <c r="S35" s="13"/>
    </row>
    <row r="36" spans="2:19" ht="12.75" hidden="1">
      <c r="B36" s="38"/>
      <c r="C36" s="39"/>
      <c r="D36" s="39"/>
      <c r="E36" s="39"/>
      <c r="F36" s="12"/>
      <c r="G36" s="28"/>
      <c r="H36" s="32">
        <v>0.28</v>
      </c>
      <c r="I36" s="32"/>
      <c r="J36" s="33" t="s">
        <v>83</v>
      </c>
      <c r="K36" s="33" t="s">
        <v>101</v>
      </c>
      <c r="L36" s="33"/>
      <c r="M36" s="44"/>
      <c r="N36" s="12"/>
      <c r="O36" s="12"/>
      <c r="P36" s="12"/>
      <c r="Q36" s="12"/>
      <c r="R36" s="12"/>
      <c r="S36" s="13"/>
    </row>
    <row r="37" spans="2:19" ht="12.75" hidden="1">
      <c r="B37" s="38" t="s">
        <v>1</v>
      </c>
      <c r="C37" s="39" t="s">
        <v>96</v>
      </c>
      <c r="D37" s="39"/>
      <c r="E37" s="39"/>
      <c r="F37" s="12"/>
      <c r="G37" s="28"/>
      <c r="H37" s="32">
        <v>0.9</v>
      </c>
      <c r="I37" s="32"/>
      <c r="J37" s="33" t="s">
        <v>84</v>
      </c>
      <c r="K37" s="33" t="s">
        <v>101</v>
      </c>
      <c r="L37" s="33"/>
      <c r="M37" s="44"/>
      <c r="N37" s="12"/>
      <c r="O37" s="12"/>
      <c r="P37" s="12"/>
      <c r="Q37" s="12"/>
      <c r="R37" s="12"/>
      <c r="S37" s="13"/>
    </row>
    <row r="38" spans="2:19" ht="12.75" hidden="1">
      <c r="B38" s="38" t="s">
        <v>93</v>
      </c>
      <c r="C38" s="39" t="s">
        <v>97</v>
      </c>
      <c r="D38" s="39"/>
      <c r="E38" s="39"/>
      <c r="F38" s="12"/>
      <c r="G38" s="76" t="s">
        <v>81</v>
      </c>
      <c r="H38" s="28"/>
      <c r="I38" s="28"/>
      <c r="J38" s="28"/>
      <c r="K38" s="28"/>
      <c r="L38" s="28"/>
      <c r="M38" s="28"/>
      <c r="N38" s="28"/>
      <c r="O38" s="28"/>
      <c r="P38" s="28"/>
      <c r="Q38" s="28"/>
      <c r="R38" s="28"/>
      <c r="S38" s="13"/>
    </row>
    <row r="39" spans="2:19" ht="12.75" hidden="1">
      <c r="B39" s="38"/>
      <c r="C39" s="39" t="s">
        <v>98</v>
      </c>
      <c r="D39" s="39"/>
      <c r="E39" s="39"/>
      <c r="F39" s="12"/>
      <c r="G39" s="28"/>
      <c r="H39" s="32">
        <v>0.4</v>
      </c>
      <c r="I39" s="32"/>
      <c r="J39" s="33" t="s">
        <v>71</v>
      </c>
      <c r="K39" s="33" t="s">
        <v>86</v>
      </c>
      <c r="L39" s="33"/>
      <c r="M39" s="33"/>
      <c r="N39" s="28"/>
      <c r="O39" s="28"/>
      <c r="P39" s="28"/>
      <c r="Q39" s="28"/>
      <c r="R39" s="28"/>
      <c r="S39" s="13"/>
    </row>
    <row r="40" spans="2:19" ht="12.75" hidden="1">
      <c r="B40" s="38">
        <v>2007</v>
      </c>
      <c r="C40" s="39"/>
      <c r="D40" s="39"/>
      <c r="E40" s="39"/>
      <c r="F40" s="12"/>
      <c r="G40" s="28"/>
      <c r="H40" s="32">
        <v>0.8</v>
      </c>
      <c r="I40" s="32"/>
      <c r="J40" s="33" t="s">
        <v>2</v>
      </c>
      <c r="K40" s="33" t="s">
        <v>87</v>
      </c>
      <c r="L40" s="33"/>
      <c r="M40" s="33"/>
      <c r="N40" s="28"/>
      <c r="O40" s="28"/>
      <c r="P40" s="28"/>
      <c r="Q40" s="28"/>
      <c r="R40" s="28"/>
      <c r="S40" s="13"/>
    </row>
    <row r="41" spans="2:49" ht="12.75" hidden="1">
      <c r="B41" s="38">
        <v>2008</v>
      </c>
      <c r="C41" s="39"/>
      <c r="D41" s="39"/>
      <c r="E41" s="39"/>
      <c r="F41" s="12"/>
      <c r="G41" s="12"/>
      <c r="H41" s="32">
        <v>1.5</v>
      </c>
      <c r="I41" s="32"/>
      <c r="J41" s="33" t="s">
        <v>77</v>
      </c>
      <c r="K41" s="33" t="s">
        <v>79</v>
      </c>
      <c r="L41" s="33"/>
      <c r="M41" s="33"/>
      <c r="N41" s="28"/>
      <c r="O41" s="28"/>
      <c r="P41" s="28"/>
      <c r="Q41" s="28"/>
      <c r="R41" s="28"/>
      <c r="S41" s="13"/>
      <c r="AM41" t="s">
        <v>180</v>
      </c>
      <c r="AW41" s="154" t="s">
        <v>140</v>
      </c>
    </row>
    <row r="42" spans="2:60" ht="12.75" hidden="1">
      <c r="B42" s="38">
        <v>2009</v>
      </c>
      <c r="C42" s="39"/>
      <c r="D42" s="39"/>
      <c r="E42" s="39"/>
      <c r="F42" s="12"/>
      <c r="G42" s="12"/>
      <c r="H42" s="32">
        <v>2</v>
      </c>
      <c r="I42" s="32"/>
      <c r="J42" s="33" t="s">
        <v>77</v>
      </c>
      <c r="K42" s="33" t="s">
        <v>80</v>
      </c>
      <c r="L42" s="33"/>
      <c r="M42" s="33"/>
      <c r="N42" s="28"/>
      <c r="O42" s="28"/>
      <c r="P42" s="28"/>
      <c r="Q42" s="28"/>
      <c r="R42" s="28"/>
      <c r="S42" s="13"/>
      <c r="AK42" t="s">
        <v>177</v>
      </c>
      <c r="AM42" s="170">
        <f>SUMPRODUCT(S52:S86,Z52:Z86,AM52:AM86)</f>
        <v>0</v>
      </c>
      <c r="AW42" s="151" t="s">
        <v>136</v>
      </c>
      <c r="AX42" s="10">
        <f>IF(OR($C$49=2004,$C$49=2005,$C$49=2006),1,0)</f>
        <v>0</v>
      </c>
      <c r="BH42" s="74" t="s">
        <v>189</v>
      </c>
    </row>
    <row r="43" spans="2:60" ht="12.75" hidden="1">
      <c r="B43" s="38">
        <v>2010</v>
      </c>
      <c r="C43" s="39"/>
      <c r="D43" s="39"/>
      <c r="E43" s="39"/>
      <c r="F43" s="12"/>
      <c r="G43" s="12"/>
      <c r="H43" s="32">
        <v>0.5</v>
      </c>
      <c r="I43" s="32"/>
      <c r="J43" s="33" t="s">
        <v>77</v>
      </c>
      <c r="K43" s="33" t="s">
        <v>76</v>
      </c>
      <c r="L43" s="33"/>
      <c r="M43" s="33"/>
      <c r="N43" s="28"/>
      <c r="O43" s="28"/>
      <c r="P43" s="28"/>
      <c r="Q43" s="28"/>
      <c r="R43" s="28"/>
      <c r="S43" s="13"/>
      <c r="AK43" t="s">
        <v>178</v>
      </c>
      <c r="AM43" s="170">
        <f>SUMPRODUCT(S52:S86,Z52:Z86,AN52:AN86)</f>
        <v>0</v>
      </c>
      <c r="AW43" s="152" t="s">
        <v>137</v>
      </c>
      <c r="AX43" s="13">
        <f>IF($C$49=2007,1,0)</f>
        <v>0</v>
      </c>
      <c r="BH43" s="74" t="s">
        <v>186</v>
      </c>
    </row>
    <row r="44" spans="2:60" ht="12.75" hidden="1">
      <c r="B44" s="41">
        <v>2011</v>
      </c>
      <c r="C44" s="42"/>
      <c r="D44" s="42"/>
      <c r="E44" s="42"/>
      <c r="F44" s="14"/>
      <c r="G44" s="14"/>
      <c r="H44" s="43">
        <v>0.3</v>
      </c>
      <c r="I44" s="43"/>
      <c r="J44" s="35" t="s">
        <v>71</v>
      </c>
      <c r="K44" s="35" t="s">
        <v>78</v>
      </c>
      <c r="L44" s="35"/>
      <c r="M44" s="35"/>
      <c r="N44" s="34"/>
      <c r="O44" s="34"/>
      <c r="P44" s="34"/>
      <c r="Q44" s="34"/>
      <c r="R44" s="34"/>
      <c r="S44" s="15"/>
      <c r="U44" s="87"/>
      <c r="AW44" s="152" t="s">
        <v>138</v>
      </c>
      <c r="AX44" s="13">
        <f>IF(OR($C$49=2008,$C$49=2009),1,0)</f>
        <v>0</v>
      </c>
      <c r="BH44" s="74" t="s">
        <v>153</v>
      </c>
    </row>
    <row r="45" spans="2:60" ht="12.75" hidden="1">
      <c r="B45" s="2"/>
      <c r="C45" s="2"/>
      <c r="D45" s="2"/>
      <c r="E45" s="2"/>
      <c r="F45" s="2"/>
      <c r="G45" s="2"/>
      <c r="H45" s="2"/>
      <c r="I45" s="2"/>
      <c r="J45" s="2"/>
      <c r="K45" s="2"/>
      <c r="L45" s="2"/>
      <c r="M45" s="2"/>
      <c r="N45" s="2"/>
      <c r="O45" s="2"/>
      <c r="P45" s="2"/>
      <c r="Q45" s="2"/>
      <c r="R45" s="2"/>
      <c r="S45" s="2"/>
      <c r="AF45" s="188"/>
      <c r="AJ45" s="188"/>
      <c r="AM45" t="s">
        <v>179</v>
      </c>
      <c r="AS45" s="1" t="s">
        <v>163</v>
      </c>
      <c r="AU45" s="1" t="s">
        <v>162</v>
      </c>
      <c r="AW45" s="153" t="s">
        <v>139</v>
      </c>
      <c r="AX45" s="15">
        <f>IF($C$49&gt;=2010,1,0)</f>
        <v>0</v>
      </c>
      <c r="BH45" s="186"/>
    </row>
    <row r="46" spans="2:60" ht="13.5" hidden="1" thickBot="1">
      <c r="B46" s="189"/>
      <c r="C46" s="189"/>
      <c r="D46" s="189"/>
      <c r="E46" s="189"/>
      <c r="F46" s="189"/>
      <c r="G46" s="189"/>
      <c r="H46" s="189"/>
      <c r="I46" s="189"/>
      <c r="J46" s="189"/>
      <c r="K46" s="189"/>
      <c r="L46" s="189"/>
      <c r="M46" s="189"/>
      <c r="N46" s="189"/>
      <c r="O46" s="189"/>
      <c r="P46" s="189"/>
      <c r="Q46" s="189"/>
      <c r="R46" s="189"/>
      <c r="S46" s="189"/>
      <c r="T46" s="189"/>
      <c r="U46" s="189"/>
      <c r="AK46" t="s">
        <v>177</v>
      </c>
      <c r="AM46" s="168">
        <f>SUMPRODUCT(R52:R86,AC52:AC86,AM52:AM86)</f>
        <v>0</v>
      </c>
      <c r="AS46" s="157">
        <f>SUM(AT52:AT86)</f>
        <v>0</v>
      </c>
      <c r="AU46" s="157">
        <f>SUM(AV52:AV86)</f>
        <v>0</v>
      </c>
      <c r="BH46" s="74" t="s">
        <v>150</v>
      </c>
    </row>
    <row r="47" spans="1:60" ht="12.75">
      <c r="A47" s="269"/>
      <c r="B47" s="213" t="s">
        <v>13</v>
      </c>
      <c r="C47" s="205"/>
      <c r="D47" s="219"/>
      <c r="E47" s="219"/>
      <c r="F47" s="219"/>
      <c r="G47" s="219"/>
      <c r="H47" s="219"/>
      <c r="I47" s="219"/>
      <c r="J47" s="219"/>
      <c r="K47" s="219"/>
      <c r="L47" s="219"/>
      <c r="M47" s="219"/>
      <c r="N47" s="219"/>
      <c r="O47" s="219"/>
      <c r="P47" s="219"/>
      <c r="Q47" s="219"/>
      <c r="R47" s="219"/>
      <c r="S47" s="219"/>
      <c r="T47" s="219"/>
      <c r="U47" s="220"/>
      <c r="AK47" t="s">
        <v>178</v>
      </c>
      <c r="AM47" s="169">
        <f>SUMPRODUCT(R52:R86,AC52:AC86,AN52:AN86)</f>
        <v>0</v>
      </c>
      <c r="AS47" s="150" t="e">
        <f>(SUMPRODUCT(J52:J86,AS52:AS86)+SUMPRODUCT(K52:K86,AS52:AS86))/(SUMPRODUCT(J52:J86,AT52:AT86)+SUMPRODUCT(K52:K86,AT52:AT86))</f>
        <v>#DIV/0!</v>
      </c>
      <c r="AU47" s="150" t="e">
        <f>(SUMPRODUCT(J52:J86,AU52:AU86)+SUMPRODUCT(K52:K86,AU52:AU86))/(SUMPRODUCT(J52:J86,AV52:AV86)+SUMPRODUCT(K52:K86,AV52:AV86))</f>
        <v>#DIV/0!</v>
      </c>
      <c r="BH47" s="74" t="s">
        <v>185</v>
      </c>
    </row>
    <row r="48" spans="1:48" ht="13.5" thickBot="1">
      <c r="A48" s="269"/>
      <c r="B48" s="214" t="s">
        <v>89</v>
      </c>
      <c r="C48" s="215"/>
      <c r="D48" s="219"/>
      <c r="E48" s="219"/>
      <c r="F48" s="219"/>
      <c r="G48" s="221"/>
      <c r="H48" s="219"/>
      <c r="I48" s="219"/>
      <c r="J48" s="219"/>
      <c r="K48" s="219"/>
      <c r="L48" s="219"/>
      <c r="M48" s="219"/>
      <c r="N48" s="219"/>
      <c r="O48" s="219"/>
      <c r="P48" s="219"/>
      <c r="Q48" s="219"/>
      <c r="R48" s="219"/>
      <c r="S48" s="219"/>
      <c r="T48" s="219"/>
      <c r="U48" s="220"/>
      <c r="X48" s="146"/>
      <c r="Y48" s="155"/>
      <c r="Z48" s="155"/>
      <c r="AN48" s="146"/>
      <c r="AO48" s="146"/>
      <c r="AP48" s="146"/>
      <c r="AQ48" s="146"/>
      <c r="AR48" s="146"/>
      <c r="AS48" s="146"/>
      <c r="AT48" s="155"/>
      <c r="AU48" s="155"/>
      <c r="AV48" s="155"/>
    </row>
    <row r="49" spans="1:51" ht="13.5" thickBot="1">
      <c r="A49" s="269"/>
      <c r="B49" s="216" t="s">
        <v>29</v>
      </c>
      <c r="C49" s="217"/>
      <c r="D49" s="222"/>
      <c r="E49" s="223"/>
      <c r="F49" s="223"/>
      <c r="G49" s="223"/>
      <c r="H49" s="223"/>
      <c r="I49" s="223"/>
      <c r="J49" s="223"/>
      <c r="K49" s="223"/>
      <c r="L49" s="223"/>
      <c r="M49" s="223"/>
      <c r="N49" s="222"/>
      <c r="O49" s="222"/>
      <c r="P49" s="327" t="s">
        <v>154</v>
      </c>
      <c r="Q49" s="328"/>
      <c r="R49" s="328"/>
      <c r="S49" s="329"/>
      <c r="T49" s="222"/>
      <c r="U49" s="220"/>
      <c r="W49" s="17" t="s">
        <v>24</v>
      </c>
      <c r="X49" s="148"/>
      <c r="Y49" s="148"/>
      <c r="Z49" s="148"/>
      <c r="AA49" s="16"/>
      <c r="AB49" s="16"/>
      <c r="AC49" s="16"/>
      <c r="AD49" s="16"/>
      <c r="AE49" s="16"/>
      <c r="AF49" s="16"/>
      <c r="AG49" s="16"/>
      <c r="AH49" s="16"/>
      <c r="AI49" s="16"/>
      <c r="AJ49" s="16"/>
      <c r="AK49" s="16"/>
      <c r="AL49" s="16"/>
      <c r="AM49" s="16"/>
      <c r="AN49" s="12"/>
      <c r="AO49" s="12"/>
      <c r="AP49" s="12"/>
      <c r="AQ49" s="148"/>
      <c r="AR49" s="148"/>
      <c r="AS49" s="148"/>
      <c r="AT49" s="148"/>
      <c r="AU49" s="148"/>
      <c r="AV49" s="148"/>
      <c r="AW49" s="324" t="s">
        <v>144</v>
      </c>
      <c r="AX49" s="325"/>
      <c r="AY49" s="326"/>
    </row>
    <row r="50" spans="1:64" ht="73.5" customHeight="1">
      <c r="A50" s="269"/>
      <c r="B50" s="224" t="s">
        <v>5</v>
      </c>
      <c r="C50" s="224" t="s">
        <v>10</v>
      </c>
      <c r="D50" s="224" t="s">
        <v>131</v>
      </c>
      <c r="E50" s="224" t="s">
        <v>11</v>
      </c>
      <c r="F50" s="224" t="s">
        <v>95</v>
      </c>
      <c r="G50" s="224" t="s">
        <v>94</v>
      </c>
      <c r="H50" s="224" t="s">
        <v>52</v>
      </c>
      <c r="I50" s="224" t="s">
        <v>206</v>
      </c>
      <c r="J50" s="224" t="s">
        <v>43</v>
      </c>
      <c r="K50" s="224" t="s">
        <v>130</v>
      </c>
      <c r="L50" s="224" t="s">
        <v>99</v>
      </c>
      <c r="M50" s="224" t="s">
        <v>92</v>
      </c>
      <c r="N50" s="224" t="s">
        <v>45</v>
      </c>
      <c r="O50" s="224" t="s">
        <v>46</v>
      </c>
      <c r="P50" s="224" t="s">
        <v>201</v>
      </c>
      <c r="Q50" s="224" t="s">
        <v>167</v>
      </c>
      <c r="R50" s="224" t="s">
        <v>168</v>
      </c>
      <c r="S50" s="224" t="s">
        <v>169</v>
      </c>
      <c r="T50" s="225" t="s">
        <v>48</v>
      </c>
      <c r="U50" s="213" t="s">
        <v>113</v>
      </c>
      <c r="W50" s="19" t="s">
        <v>152</v>
      </c>
      <c r="X50" s="18" t="s">
        <v>3</v>
      </c>
      <c r="Y50" s="18" t="s">
        <v>172</v>
      </c>
      <c r="Z50" s="18" t="s">
        <v>170</v>
      </c>
      <c r="AA50" s="18" t="s">
        <v>4</v>
      </c>
      <c r="AB50" s="18" t="s">
        <v>173</v>
      </c>
      <c r="AC50" s="18" t="s">
        <v>171</v>
      </c>
      <c r="AD50" s="18" t="s">
        <v>17</v>
      </c>
      <c r="AE50" s="18" t="s">
        <v>18</v>
      </c>
      <c r="AF50" s="18" t="s">
        <v>41</v>
      </c>
      <c r="AG50" s="18" t="s">
        <v>42</v>
      </c>
      <c r="AH50" s="18"/>
      <c r="AI50" s="18" t="s">
        <v>40</v>
      </c>
      <c r="AJ50" s="18" t="s">
        <v>39</v>
      </c>
      <c r="AK50" s="18" t="s">
        <v>37</v>
      </c>
      <c r="AL50" s="18" t="s">
        <v>38</v>
      </c>
      <c r="AM50" s="162" t="s">
        <v>126</v>
      </c>
      <c r="AN50" s="162" t="s">
        <v>128</v>
      </c>
      <c r="AO50" s="162" t="s">
        <v>127</v>
      </c>
      <c r="AP50" s="162" t="s">
        <v>129</v>
      </c>
      <c r="AQ50" s="162" t="s">
        <v>135</v>
      </c>
      <c r="AR50" s="162" t="s">
        <v>188</v>
      </c>
      <c r="AS50" s="162" t="s">
        <v>159</v>
      </c>
      <c r="AT50" s="162" t="s">
        <v>166</v>
      </c>
      <c r="AU50" s="162" t="s">
        <v>164</v>
      </c>
      <c r="AV50" s="162" t="s">
        <v>165</v>
      </c>
      <c r="AW50" s="161" t="s">
        <v>141</v>
      </c>
      <c r="AX50" s="161" t="s">
        <v>142</v>
      </c>
      <c r="AY50" s="161" t="s">
        <v>143</v>
      </c>
      <c r="AZ50" s="161" t="s">
        <v>148</v>
      </c>
      <c r="BA50" s="161" t="s">
        <v>176</v>
      </c>
      <c r="BB50" s="161" t="s">
        <v>145</v>
      </c>
      <c r="BC50" s="161" t="s">
        <v>146</v>
      </c>
      <c r="BD50" s="161" t="s">
        <v>182</v>
      </c>
      <c r="BE50" s="161" t="s">
        <v>147</v>
      </c>
      <c r="BF50" s="161" t="s">
        <v>151</v>
      </c>
      <c r="BG50" s="161" t="s">
        <v>94</v>
      </c>
      <c r="BH50" s="161" t="s">
        <v>149</v>
      </c>
      <c r="BI50" s="163" t="s">
        <v>174</v>
      </c>
      <c r="BJ50" s="163" t="s">
        <v>175</v>
      </c>
      <c r="BK50" s="163" t="s">
        <v>184</v>
      </c>
      <c r="BL50" s="163" t="s">
        <v>187</v>
      </c>
    </row>
    <row r="51" spans="1:64" ht="6" customHeight="1" thickBot="1">
      <c r="A51" s="269"/>
      <c r="B51" s="214"/>
      <c r="C51" s="214"/>
      <c r="D51" s="214"/>
      <c r="E51" s="214"/>
      <c r="F51" s="214"/>
      <c r="G51" s="214"/>
      <c r="H51" s="214"/>
      <c r="I51" s="214"/>
      <c r="J51" s="214"/>
      <c r="K51" s="214"/>
      <c r="L51" s="214"/>
      <c r="M51" s="214"/>
      <c r="N51" s="214"/>
      <c r="O51" s="214"/>
      <c r="P51" s="214"/>
      <c r="Q51" s="214"/>
      <c r="R51" s="214"/>
      <c r="S51" s="214"/>
      <c r="T51" s="226"/>
      <c r="U51" s="214"/>
      <c r="W51" s="11"/>
      <c r="X51" s="20"/>
      <c r="Y51" s="20"/>
      <c r="Z51" s="20"/>
      <c r="AA51" s="20"/>
      <c r="AB51" s="20"/>
      <c r="AC51" s="20"/>
      <c r="AD51" s="20"/>
      <c r="AE51" s="20"/>
      <c r="AF51" s="20"/>
      <c r="AG51" s="20"/>
      <c r="AH51" s="20"/>
      <c r="AI51" s="12"/>
      <c r="AJ51" s="12"/>
      <c r="AK51" s="12"/>
      <c r="AL51" s="12"/>
      <c r="AM51" s="12"/>
      <c r="AN51" s="12"/>
      <c r="AO51" s="12"/>
      <c r="AP51" s="12"/>
      <c r="AQ51" s="148"/>
      <c r="AR51" s="148"/>
      <c r="AS51" s="148"/>
      <c r="AT51" s="148"/>
      <c r="AU51" s="148"/>
      <c r="AV51" s="148"/>
      <c r="AW51" s="148"/>
      <c r="AX51" s="148"/>
      <c r="AY51" s="148"/>
      <c r="AZ51" s="148"/>
      <c r="BA51" s="148"/>
      <c r="BB51" s="148"/>
      <c r="BC51" s="148"/>
      <c r="BD51" s="148"/>
      <c r="BE51" s="148"/>
      <c r="BF51" s="148"/>
      <c r="BG51" s="148"/>
      <c r="BH51" s="148"/>
      <c r="BI51" s="156"/>
      <c r="BJ51" s="156"/>
      <c r="BK51" s="156"/>
      <c r="BL51" s="156"/>
    </row>
    <row r="52" spans="1:64" ht="13.5" customHeight="1">
      <c r="A52" s="269"/>
      <c r="B52" s="167"/>
      <c r="C52" s="173"/>
      <c r="D52" s="173"/>
      <c r="E52" s="174"/>
      <c r="F52" s="174"/>
      <c r="G52" s="175"/>
      <c r="H52" s="176"/>
      <c r="I52" s="185">
        <v>1</v>
      </c>
      <c r="J52" s="177"/>
      <c r="K52" s="178"/>
      <c r="L52" s="230">
        <f aca="true" t="shared" si="0" ref="L52:L86">IF(X52=1,BJ52,IF(AA52=1,BI52,""))</f>
      </c>
      <c r="M52" s="231">
        <f>IF(X52=1,$B$37,IF(AA52=1,$B$38,""))</f>
      </c>
      <c r="N52" s="232">
        <f>IF(AND(W52=1,BH52&lt;&gt;1,D52=$B$33,L52&lt;&gt;""),ROUND((L52-G52)*H52*I52*K52*0.000001,1),"")</f>
      </c>
      <c r="O52" s="233">
        <f>IF(AND(W52=1,BH52&lt;&gt;1,D52=$B$33,L52&lt;&gt;""),ROUND((L52-G52)*H52*I52*J52*0.000001,1),"")</f>
      </c>
      <c r="P52" s="24"/>
      <c r="Q52" s="25"/>
      <c r="R52" s="232">
        <f aca="true" t="shared" si="1" ref="R52:R86">IF(AND(W52=1,BH52&lt;&gt;1,Q52&lt;&gt;"",D52=$B$33),IF(AA52=1,IF(AND($O52&gt;0,$Q52&lt;=$O52,$C$48&lt;&gt;$E$19),$P52*$Q52,""),""),"")</f>
      </c>
      <c r="S52" s="234">
        <f aca="true" t="shared" si="2" ref="S52:S86">IF(AND(W52=1,BH52&lt;&gt;1,Q52&lt;&gt;"",D52=$B$33),IF(X52=1,IF(AND($O52&gt;0,$Q52&lt;=$O52,$C$48&lt;&gt;$E$19),$P52*$Q52,0),""),"")</f>
      </c>
      <c r="T52" s="235">
        <f>IF(AND(O52&lt;&gt;"",Q52&lt;O52,Q52&gt;0,$C$48&lt;&gt;$E$19),O52-Q52,O52)</f>
      </c>
      <c r="U52" s="227">
        <f>IF(BK52=1,$BH$47,IF(BH52=1,$BH$46,IF(AND(D52=$B$31,$C$49&gt;2007),$BH$44,IF(BL52=1,$BH$43,IF(AR52=1,$BH$42,"")))))</f>
      </c>
      <c r="W52" s="11">
        <f>IF(AND(B52&lt;&gt;"",C52&lt;&gt;"",D52&lt;&gt;"",E52&lt;&gt;"",F52&lt;&gt;"",G52&lt;&gt;"",H52&lt;&gt;"",OR(J52&lt;&gt;"",K52&lt;&gt;"")),1,0)</f>
        <v>0</v>
      </c>
      <c r="X52" s="12">
        <f>IF(C52="","",IF(OR(C52=$B$18,C52=$B$20),1,0))</f>
      </c>
      <c r="Y52" s="12">
        <f>IF(C52=$B$18,1,0)</f>
        <v>0</v>
      </c>
      <c r="Z52" s="12">
        <f>IF(C52=$B$20,1,0)</f>
        <v>0</v>
      </c>
      <c r="AA52" s="12">
        <f>IF(C52="","",IF(OR(C52=$B$17,C52=$B$19),1,0))</f>
      </c>
      <c r="AB52" s="12">
        <f>IF(C52=$B$17,1,0)</f>
        <v>0</v>
      </c>
      <c r="AC52" s="12">
        <f>IF(C52=$B$19,1,0)</f>
        <v>0</v>
      </c>
      <c r="AD52" s="12">
        <f>IF(G52="","",IF(AND(C52="Engine",G52&gt;$B$28),1,0))</f>
      </c>
      <c r="AE52" s="12">
        <f>IF(G52="","",IF(AND(C52="Vehicle",G52&gt;$B$27),1,0))</f>
      </c>
      <c r="AF52" s="12">
        <f>IF(AND(L52&lt;&gt;"",T52&lt;&gt;""),X52*T52,"")</f>
      </c>
      <c r="AG52" s="12">
        <f>IF(AND(L52&lt;&gt;"",T52&lt;&gt;""),AA52*T52,"")</f>
      </c>
      <c r="AH52" s="12"/>
      <c r="AI52" s="12">
        <f>IF(X52=1,$G$29,IF(AA52=1,$G$19,""))</f>
      </c>
      <c r="AJ52" s="12">
        <f>IF(G52&lt;&gt;"",IF(G52&gt;L52,1,0),"")</f>
      </c>
      <c r="AK52" s="12">
        <f>IF(G52&lt;&gt;"",IF(AND(AJ52=0,G52&gt;AI52),1,0),"")</f>
      </c>
      <c r="AL52" s="12">
        <f>IF(G52&lt;&gt;"",IF(G52&lt;=AI52,1,0),"")</f>
      </c>
      <c r="AM52" s="156">
        <f>IF(F52=$C$37,1,0)</f>
        <v>0</v>
      </c>
      <c r="AN52" s="156">
        <f>IF(F52=$C$38,1,0)</f>
        <v>0</v>
      </c>
      <c r="AO52" s="156">
        <f>IF(F52=$C$39,1,0)</f>
        <v>0</v>
      </c>
      <c r="AP52" s="156">
        <f>IF(AND(D52=$B$30,OR($C$49=2008,$C$49=2009)),1,0)</f>
        <v>0</v>
      </c>
      <c r="AQ52" s="156">
        <f>IF(AND(D52=$B$31,$C$49=2007,OR(C52=$B$17,C52=$B$18)),1,IF(AND(D52=$B$32,$C$49=2007,OR(C52=$B$17,C52=$B$18)),2,0))</f>
        <v>0</v>
      </c>
      <c r="AR52" s="156">
        <f>IF(AND($C$49=2007,D52=$B$31,OR(C52=$B$19,C52=$B$20)),1,0)</f>
        <v>0</v>
      </c>
      <c r="AS52" s="156">
        <f aca="true" t="shared" si="3" ref="AS52:AS86">IF(AND($C$49=2008,C52=$B$18,F52=$C$37,D52=$B$33),1,0)</f>
        <v>0</v>
      </c>
      <c r="AT52" s="156">
        <f>IF(AND($C$49=2008,OR(C52=$B$18,C52=$B$20),D52=$B$33,OR(F52=$C$37,F52=$C$38)),1,0)</f>
        <v>0</v>
      </c>
      <c r="AU52" s="156">
        <f aca="true" t="shared" si="4" ref="AU52:AU86">IF(AND($C$49=2008,C52=$B$17,D52=$B$33,F52=$C$37),1,0)</f>
        <v>0</v>
      </c>
      <c r="AV52" s="156">
        <f aca="true" t="shared" si="5" ref="AV52:AV86">IF(AND($C$49=2008,OR(C52=$B$17,C52=$B$19),D52=$B$33,F52=$C$37),1,0)</f>
        <v>0</v>
      </c>
      <c r="AW52" s="156">
        <f>IF(E52=$C$17,1,0)</f>
        <v>0</v>
      </c>
      <c r="AX52" s="156">
        <f>IF(E52=$C$18,1,0)</f>
        <v>0</v>
      </c>
      <c r="AY52" s="156">
        <f>IF(E52=$C$19,1,0)</f>
        <v>0</v>
      </c>
      <c r="AZ52" s="156">
        <f>IF(OR($C$48=$E$17,$C$48=$E$18),1,0)</f>
        <v>0</v>
      </c>
      <c r="BA52" s="156">
        <f>IF($C$48=$E$19,1,0)</f>
        <v>0</v>
      </c>
      <c r="BB52" s="156">
        <f aca="true" t="shared" si="6" ref="BB52:BB86">IF(AND(X52=1,AO52=1,$C$49&gt;=2008,$C$49&lt;=2010,AZ52=1),$H$39,IF(AND(X52=1,AO52=1,$C$49&gt;=2007),$H$44,""))</f>
      </c>
      <c r="BC52" s="156">
        <f aca="true" t="shared" si="7" ref="BC52:BC86">IF(AND(X52=1,AM52=1,AZ52=1,$C$49&gt;=2008,$C$49&lt;=2010),$H$40,IF(AND(X52=1,AM52=1,$C$49&gt;=2004,$C$49&lt;=2007),$H$41,IF(AND(X52=1,AM52=1,OR($C$49=2008,$C$49=2009)),$H$42,IF(AND(X52=1,AM52=1,$C$49&gt;=2010),$H$43,""))))</f>
      </c>
      <c r="BD52" s="156">
        <f aca="true" t="shared" si="8" ref="BD52:BD86">IF(AND(C52=$B$17,AM52=1,OR(AX52=1,AY52=1),$C$49&gt;=2007),$H$35,IF(AND(C52=$B$17,AM52=1,AW52=1,$C$49&gt;=2007),$H$37,IF(AND(C52=$B$19,D52=$B$33,F52=$C$37),1.53,"")))</f>
      </c>
      <c r="BE52" s="156">
        <f aca="true" t="shared" si="9" ref="BE52:BE86">IF(AND($C$49&gt;=2007,AA52=1,AO52=1,OR(AX52=1,AY52=1)),$H$34,IF(AND($C$49&gt;=2007,AA52=1,AO52=1,AW52=1),$H$36,""))</f>
      </c>
      <c r="BF52" s="156">
        <f>IF(AND(Z52=1,AN52=1,$C$49&lt;=2007),4.5,"")</f>
      </c>
      <c r="BG52" s="156">
        <f>MAX(BB52:BF52)</f>
        <v>0</v>
      </c>
      <c r="BH52" s="164">
        <f aca="true" t="shared" si="10" ref="BH52:BH86">IF(AND(BG52&lt;&gt;0,BG52&lt;G52),1,0)</f>
        <v>0</v>
      </c>
      <c r="BI52" s="156">
        <f aca="true" t="shared" si="11" ref="BI52:BI86">IF(AND(AC52=1,AA52=1,AM52=1,AW52=1,$C$49&lt;2009),0.9,IF(AND(AC52=1,AA52=1,AM52=1,$C$49&lt;2009,OR(AX52=1,AY52=1)),1,IF(AND(AB52=1,AA52=1,AM52=1,AW52=1),0.2,IF(AND(AB52=1,AA52=1,AM52=1,OR(AX52=1,AY52=1)),0.4,IF(AND(AB52=1,AA52=1,AO52=1,AW52=1),0.195,IF(AND(AB52=1,AA52=1,AO52=1,OR(AX52=1,AY52=1)),0.23,""))))))</f>
      </c>
      <c r="BJ52" s="156">
        <f aca="true" t="shared" si="12" ref="BJ52:BJ86">IF(AND($C$49&lt;2009,Z52=1,X52=1,AN52=1,AZ52=1),1.5,IF(AND($C$49&lt;2009,Z52=1,X52=1,BA52=1,AN52=1,),1,IF(AND(Y52=1,AM52=1),0.2,IF(AND(Y52=1,AO52=1),0.14,""))))</f>
      </c>
      <c r="BK52" s="156">
        <f aca="true" t="shared" si="13" ref="BK52:BK86">IF(AND(W52=1,BI52="",BJ52=""),1,"")</f>
      </c>
      <c r="BL52" s="156">
        <f>IF(AND(D52=$B$30,$C$49&lt;2008),1,"")</f>
      </c>
    </row>
    <row r="53" spans="1:64" ht="12.75" customHeight="1">
      <c r="A53" s="269"/>
      <c r="B53" s="167"/>
      <c r="C53" s="173"/>
      <c r="D53" s="173"/>
      <c r="E53" s="174"/>
      <c r="F53" s="174"/>
      <c r="G53" s="175"/>
      <c r="H53" s="176"/>
      <c r="I53" s="185">
        <v>1</v>
      </c>
      <c r="J53" s="177"/>
      <c r="K53" s="178"/>
      <c r="L53" s="230">
        <f t="shared" si="0"/>
      </c>
      <c r="M53" s="231">
        <f aca="true" t="shared" si="14" ref="M53:M86">IF(X53=1,$B$37,IF(AA53=1,$B$38,""))</f>
      </c>
      <c r="N53" s="232">
        <f aca="true" t="shared" si="15" ref="N53:N86">IF(AND(W53=1,BH53&lt;&gt;1,D53=$B$33,L53&lt;&gt;""),ROUND((L53-G53)*H53*I53*K53*0.000001,1),"")</f>
      </c>
      <c r="O53" s="233">
        <f aca="true" t="shared" si="16" ref="O53:O86">IF(AND(W53=1,BH53&lt;&gt;1,D53=$B$33,L53&lt;&gt;""),ROUND((L53-G53)*H53*I53*J53*0.000001,1),"")</f>
      </c>
      <c r="P53" s="24"/>
      <c r="Q53" s="25"/>
      <c r="R53" s="232">
        <f t="shared" si="1"/>
      </c>
      <c r="S53" s="234">
        <f t="shared" si="2"/>
      </c>
      <c r="T53" s="235">
        <f>IF(AND(O53&lt;&gt;"",Q53&lt;O53,Q53&gt;0,$C$48&lt;&gt;$E$19),O53-Q53,O53)</f>
      </c>
      <c r="U53" s="228">
        <f>IF(BK53=1,$BH$47,IF(BH53=1,$BH$46,IF(AND(D53=$B$31,$C$49&gt;2007),$BH$44,IF(BL53=1,$BH$43,IF(AR53=1,$BH$42,"")))))</f>
      </c>
      <c r="W53" s="11">
        <f aca="true" t="shared" si="17" ref="W53:W86">IF(AND(B53&lt;&gt;"",C53&lt;&gt;"",D53&lt;&gt;"",E53&lt;&gt;"",F53&lt;&gt;"",G53&lt;&gt;"",H53&lt;&gt;"",OR(J53&lt;&gt;"",K53&lt;&gt;"")),1,0)</f>
        <v>0</v>
      </c>
      <c r="X53" s="12">
        <f aca="true" t="shared" si="18" ref="X53:X86">IF(C53="","",IF(OR(C53=$B$18,C53=$B$20),1,0))</f>
      </c>
      <c r="Y53" s="12">
        <f aca="true" t="shared" si="19" ref="Y53:Y86">IF(C53=$B$18,1,0)</f>
        <v>0</v>
      </c>
      <c r="Z53" s="12">
        <f aca="true" t="shared" si="20" ref="Z53:Z86">IF(C53=$B$20,1,0)</f>
        <v>0</v>
      </c>
      <c r="AA53" s="12">
        <f>IF(C53="","",IF(OR(C53=$B$17,C53=$B$19),1,0))</f>
      </c>
      <c r="AB53" s="12">
        <f aca="true" t="shared" si="21" ref="AB53:AB86">IF(C53=$B$17,1,0)</f>
        <v>0</v>
      </c>
      <c r="AC53" s="12">
        <f aca="true" t="shared" si="22" ref="AC53:AC86">IF(C53=$B$19,1,0)</f>
        <v>0</v>
      </c>
      <c r="AD53" s="12">
        <f aca="true" t="shared" si="23" ref="AD53:AD86">IF(G53="","",IF(AND(C53="Engine",G53&gt;$B$28),1,0))</f>
      </c>
      <c r="AE53" s="12">
        <f aca="true" t="shared" si="24" ref="AE53:AE86">IF(G53="","",IF(AND(C53="Vehicle",G53&gt;$B$27),1,0))</f>
      </c>
      <c r="AF53" s="12">
        <f>IF(AND(L53&lt;&gt;"",T53&lt;&gt;""),X53*T53,"")</f>
      </c>
      <c r="AG53" s="12">
        <f aca="true" t="shared" si="25" ref="AG53:AG86">IF(AND(L53&lt;&gt;"",T53&lt;&gt;""),AA53*T53,"")</f>
      </c>
      <c r="AH53" s="12"/>
      <c r="AI53" s="12">
        <f aca="true" t="shared" si="26" ref="AI53:AI86">IF(X53=1,$G$29,IF(AA53=1,$G$19,""))</f>
      </c>
      <c r="AJ53" s="12">
        <f aca="true" t="shared" si="27" ref="AJ53:AJ72">IF(G53&lt;&gt;"",IF(G53&gt;L53,1,0),"")</f>
      </c>
      <c r="AK53" s="12">
        <f aca="true" t="shared" si="28" ref="AK53:AK86">IF(G53&lt;&gt;"",IF(AND(AJ53=0,G53&gt;AI53),1,0),"")</f>
      </c>
      <c r="AL53" s="12">
        <f aca="true" t="shared" si="29" ref="AL53:AL86">IF(G53&lt;&gt;"",IF(G53&lt;=AI53,1,0),"")</f>
      </c>
      <c r="AM53" s="156">
        <f aca="true" t="shared" si="30" ref="AM53:AM86">IF(F53=$C$37,1,0)</f>
        <v>0</v>
      </c>
      <c r="AN53" s="156">
        <f aca="true" t="shared" si="31" ref="AN53:AN86">IF(F53=$C$38,1,0)</f>
        <v>0</v>
      </c>
      <c r="AO53" s="156">
        <f aca="true" t="shared" si="32" ref="AO53:AO86">IF(F53=$C$39,1,0)</f>
        <v>0</v>
      </c>
      <c r="AP53" s="156">
        <f aca="true" t="shared" si="33" ref="AP53:AP86">IF(AND(D53=$B$30,OR($C$49=2008,$C$49=2009)),1,0)</f>
        <v>0</v>
      </c>
      <c r="AQ53" s="156">
        <f aca="true" t="shared" si="34" ref="AQ53:AQ86">IF(AND(D53=$B$31,$C$49=2007,OR(C53=$B$17,C53=$B$18)),1,IF(AND(D53=$B$32,$C$49=2007,OR(C53=$B$17,C53=$B$18)),2,0))</f>
        <v>0</v>
      </c>
      <c r="AR53" s="156">
        <f aca="true" t="shared" si="35" ref="AR53:AR86">IF(AND($C$49=2007,D53=$B$31,OR(C53=$B$19,C53=$B$20)),1,0)</f>
        <v>0</v>
      </c>
      <c r="AS53" s="156">
        <f t="shared" si="3"/>
        <v>0</v>
      </c>
      <c r="AT53" s="156">
        <f aca="true" t="shared" si="36" ref="AT53:AT86">IF(AND($C$49=2008,OR(C53=$B$18,C53=$B$20),D53=$B$33,OR(F53=$C$37,F53=$C$38)),1,0)</f>
        <v>0</v>
      </c>
      <c r="AU53" s="156">
        <f t="shared" si="4"/>
        <v>0</v>
      </c>
      <c r="AV53" s="156">
        <f t="shared" si="5"/>
        <v>0</v>
      </c>
      <c r="AW53" s="156">
        <f aca="true" t="shared" si="37" ref="AW53:AW86">IF(E53=$C$17,1,0)</f>
        <v>0</v>
      </c>
      <c r="AX53" s="156">
        <f aca="true" t="shared" si="38" ref="AX53:AX86">IF(E53=$C$18,1,0)</f>
        <v>0</v>
      </c>
      <c r="AY53" s="156">
        <f aca="true" t="shared" si="39" ref="AY53:AY86">IF(E53=$C$19,1,0)</f>
        <v>0</v>
      </c>
      <c r="AZ53" s="156">
        <f aca="true" t="shared" si="40" ref="AZ53:AZ86">IF(OR($C$48=$E$17,$C$48=$E$18),1,0)</f>
        <v>0</v>
      </c>
      <c r="BA53" s="156">
        <f aca="true" t="shared" si="41" ref="BA53:BA86">IF($C$48=$E$19,1,0)</f>
        <v>0</v>
      </c>
      <c r="BB53" s="156">
        <f t="shared" si="6"/>
      </c>
      <c r="BC53" s="156">
        <f t="shared" si="7"/>
      </c>
      <c r="BD53" s="156">
        <f t="shared" si="8"/>
      </c>
      <c r="BE53" s="156">
        <f t="shared" si="9"/>
      </c>
      <c r="BF53" s="156">
        <f aca="true" t="shared" si="42" ref="BF53:BF86">IF(AND(Z53=1,AN53=1,$C$49&lt;=2007),4.5,"")</f>
      </c>
      <c r="BG53" s="156">
        <f aca="true" t="shared" si="43" ref="BG53:BG86">MAX(BB53:BF53)</f>
        <v>0</v>
      </c>
      <c r="BH53" s="164">
        <f t="shared" si="10"/>
        <v>0</v>
      </c>
      <c r="BI53" s="156">
        <f t="shared" si="11"/>
      </c>
      <c r="BJ53" s="156">
        <f t="shared" si="12"/>
      </c>
      <c r="BK53" s="156">
        <f t="shared" si="13"/>
      </c>
      <c r="BL53" s="156">
        <f aca="true" t="shared" si="44" ref="BL53:BL86">IF(AND(D53=$B$30,$C$49&lt;2008),1,"")</f>
      </c>
    </row>
    <row r="54" spans="1:64" ht="12.75">
      <c r="A54" s="269"/>
      <c r="B54" s="167"/>
      <c r="C54" s="173"/>
      <c r="D54" s="173"/>
      <c r="E54" s="174"/>
      <c r="F54" s="174"/>
      <c r="G54" s="175"/>
      <c r="H54" s="176"/>
      <c r="I54" s="185">
        <v>1</v>
      </c>
      <c r="J54" s="177"/>
      <c r="K54" s="178"/>
      <c r="L54" s="230">
        <f t="shared" si="0"/>
      </c>
      <c r="M54" s="231">
        <f t="shared" si="14"/>
      </c>
      <c r="N54" s="232">
        <f t="shared" si="15"/>
      </c>
      <c r="O54" s="233">
        <f t="shared" si="16"/>
      </c>
      <c r="P54" s="24"/>
      <c r="Q54" s="25"/>
      <c r="R54" s="232">
        <f t="shared" si="1"/>
      </c>
      <c r="S54" s="234">
        <f t="shared" si="2"/>
      </c>
      <c r="T54" s="235">
        <f>IF(AND(O54&lt;&gt;"",Q54&lt;O54,Q54&gt;0,$C$48&lt;&gt;$E$19),O54-Q54,O54)</f>
      </c>
      <c r="U54" s="228">
        <f aca="true" t="shared" si="45" ref="U54:U86">IF(BK54=1,$BH$47,IF(BH54=1,$BH$46,IF(AND(D54=$B$31,$C$49&gt;2007),$BH$44,IF(BL54=1,$BH$43,IF(AR54=1,$BH$42,"")))))</f>
      </c>
      <c r="W54" s="11">
        <f t="shared" si="17"/>
        <v>0</v>
      </c>
      <c r="X54" s="12">
        <f t="shared" si="18"/>
      </c>
      <c r="Y54" s="12">
        <f t="shared" si="19"/>
        <v>0</v>
      </c>
      <c r="Z54" s="12">
        <f t="shared" si="20"/>
        <v>0</v>
      </c>
      <c r="AA54" s="12">
        <f aca="true" t="shared" si="46" ref="AA54:AA86">IF(C54="","",IF(OR(C54=$B$17,C54=$B$19),1,0))</f>
      </c>
      <c r="AB54" s="12">
        <f t="shared" si="21"/>
        <v>0</v>
      </c>
      <c r="AC54" s="12">
        <f t="shared" si="22"/>
        <v>0</v>
      </c>
      <c r="AD54" s="12">
        <f t="shared" si="23"/>
      </c>
      <c r="AE54" s="12">
        <f t="shared" si="24"/>
      </c>
      <c r="AF54" s="12">
        <f aca="true" t="shared" si="47" ref="AF54:AF86">IF(AND(L54&lt;&gt;"",T54&lt;&gt;""),X54*T54,"")</f>
      </c>
      <c r="AG54" s="12">
        <f t="shared" si="25"/>
      </c>
      <c r="AH54" s="12"/>
      <c r="AI54" s="12">
        <f t="shared" si="26"/>
      </c>
      <c r="AJ54" s="12">
        <f t="shared" si="27"/>
      </c>
      <c r="AK54" s="12">
        <f t="shared" si="28"/>
      </c>
      <c r="AL54" s="12">
        <f t="shared" si="29"/>
      </c>
      <c r="AM54" s="156">
        <f t="shared" si="30"/>
        <v>0</v>
      </c>
      <c r="AN54" s="156">
        <f t="shared" si="31"/>
        <v>0</v>
      </c>
      <c r="AO54" s="156">
        <f t="shared" si="32"/>
        <v>0</v>
      </c>
      <c r="AP54" s="156">
        <f t="shared" si="33"/>
        <v>0</v>
      </c>
      <c r="AQ54" s="156">
        <f t="shared" si="34"/>
        <v>0</v>
      </c>
      <c r="AR54" s="156">
        <f t="shared" si="35"/>
        <v>0</v>
      </c>
      <c r="AS54" s="156">
        <f t="shared" si="3"/>
        <v>0</v>
      </c>
      <c r="AT54" s="156">
        <f t="shared" si="36"/>
        <v>0</v>
      </c>
      <c r="AU54" s="156">
        <f t="shared" si="4"/>
        <v>0</v>
      </c>
      <c r="AV54" s="156">
        <f t="shared" si="5"/>
        <v>0</v>
      </c>
      <c r="AW54" s="156">
        <f t="shared" si="37"/>
        <v>0</v>
      </c>
      <c r="AX54" s="156">
        <f t="shared" si="38"/>
        <v>0</v>
      </c>
      <c r="AY54" s="156">
        <f t="shared" si="39"/>
        <v>0</v>
      </c>
      <c r="AZ54" s="156">
        <f t="shared" si="40"/>
        <v>0</v>
      </c>
      <c r="BA54" s="156">
        <f t="shared" si="41"/>
        <v>0</v>
      </c>
      <c r="BB54" s="156">
        <f t="shared" si="6"/>
      </c>
      <c r="BC54" s="156">
        <f t="shared" si="7"/>
      </c>
      <c r="BD54" s="156">
        <f t="shared" si="8"/>
      </c>
      <c r="BE54" s="156">
        <f t="shared" si="9"/>
      </c>
      <c r="BF54" s="156">
        <f t="shared" si="42"/>
      </c>
      <c r="BG54" s="156">
        <f t="shared" si="43"/>
        <v>0</v>
      </c>
      <c r="BH54" s="164">
        <f t="shared" si="10"/>
        <v>0</v>
      </c>
      <c r="BI54" s="156">
        <f t="shared" si="11"/>
      </c>
      <c r="BJ54" s="156">
        <f t="shared" si="12"/>
      </c>
      <c r="BK54" s="156">
        <f t="shared" si="13"/>
      </c>
      <c r="BL54" s="156">
        <f t="shared" si="44"/>
      </c>
    </row>
    <row r="55" spans="1:64" ht="12.75">
      <c r="A55" s="269"/>
      <c r="B55" s="167"/>
      <c r="C55" s="173"/>
      <c r="D55" s="173"/>
      <c r="E55" s="174"/>
      <c r="F55" s="174"/>
      <c r="G55" s="175"/>
      <c r="H55" s="176"/>
      <c r="I55" s="185">
        <v>1</v>
      </c>
      <c r="J55" s="177"/>
      <c r="K55" s="178"/>
      <c r="L55" s="230">
        <f t="shared" si="0"/>
      </c>
      <c r="M55" s="231">
        <f t="shared" si="14"/>
      </c>
      <c r="N55" s="232">
        <f t="shared" si="15"/>
      </c>
      <c r="O55" s="233">
        <f t="shared" si="16"/>
      </c>
      <c r="P55" s="24"/>
      <c r="Q55" s="25"/>
      <c r="R55" s="232">
        <f t="shared" si="1"/>
      </c>
      <c r="S55" s="234">
        <f t="shared" si="2"/>
      </c>
      <c r="T55" s="235">
        <f aca="true" t="shared" si="48" ref="T55:T86">IF(AND(O55&lt;&gt;"",Q55&lt;O55,Q55&gt;0,$C$48&lt;&gt;$E$19),O55-Q55,O55)</f>
      </c>
      <c r="U55" s="228">
        <f t="shared" si="45"/>
      </c>
      <c r="W55" s="11">
        <f t="shared" si="17"/>
        <v>0</v>
      </c>
      <c r="X55" s="12">
        <f t="shared" si="18"/>
      </c>
      <c r="Y55" s="12">
        <f t="shared" si="19"/>
        <v>0</v>
      </c>
      <c r="Z55" s="12">
        <f t="shared" si="20"/>
        <v>0</v>
      </c>
      <c r="AA55" s="12">
        <f t="shared" si="46"/>
      </c>
      <c r="AB55" s="12">
        <f t="shared" si="21"/>
        <v>0</v>
      </c>
      <c r="AC55" s="12">
        <f t="shared" si="22"/>
        <v>0</v>
      </c>
      <c r="AD55" s="12">
        <f t="shared" si="23"/>
      </c>
      <c r="AE55" s="12">
        <f t="shared" si="24"/>
      </c>
      <c r="AF55" s="12">
        <f t="shared" si="47"/>
      </c>
      <c r="AG55" s="12">
        <f t="shared" si="25"/>
      </c>
      <c r="AH55" s="12"/>
      <c r="AI55" s="12">
        <f t="shared" si="26"/>
      </c>
      <c r="AJ55" s="12">
        <f>IF(G55&lt;&gt;"",IF(G55&gt;L55,1,0),"")</f>
      </c>
      <c r="AK55" s="12">
        <f t="shared" si="28"/>
      </c>
      <c r="AL55" s="12">
        <f t="shared" si="29"/>
      </c>
      <c r="AM55" s="156">
        <f t="shared" si="30"/>
        <v>0</v>
      </c>
      <c r="AN55" s="156">
        <f t="shared" si="31"/>
        <v>0</v>
      </c>
      <c r="AO55" s="156">
        <f t="shared" si="32"/>
        <v>0</v>
      </c>
      <c r="AP55" s="156">
        <f t="shared" si="33"/>
        <v>0</v>
      </c>
      <c r="AQ55" s="156">
        <f t="shared" si="34"/>
        <v>0</v>
      </c>
      <c r="AR55" s="156">
        <f t="shared" si="35"/>
        <v>0</v>
      </c>
      <c r="AS55" s="156">
        <f t="shared" si="3"/>
        <v>0</v>
      </c>
      <c r="AT55" s="156">
        <f t="shared" si="36"/>
        <v>0</v>
      </c>
      <c r="AU55" s="156">
        <f t="shared" si="4"/>
        <v>0</v>
      </c>
      <c r="AV55" s="156">
        <f t="shared" si="5"/>
        <v>0</v>
      </c>
      <c r="AW55" s="156">
        <f t="shared" si="37"/>
        <v>0</v>
      </c>
      <c r="AX55" s="156">
        <f t="shared" si="38"/>
        <v>0</v>
      </c>
      <c r="AY55" s="156">
        <f t="shared" si="39"/>
        <v>0</v>
      </c>
      <c r="AZ55" s="156">
        <f t="shared" si="40"/>
        <v>0</v>
      </c>
      <c r="BA55" s="156">
        <f t="shared" si="41"/>
        <v>0</v>
      </c>
      <c r="BB55" s="156">
        <f t="shared" si="6"/>
      </c>
      <c r="BC55" s="156">
        <f t="shared" si="7"/>
      </c>
      <c r="BD55" s="156">
        <f t="shared" si="8"/>
      </c>
      <c r="BE55" s="156">
        <f t="shared" si="9"/>
      </c>
      <c r="BF55" s="156">
        <f t="shared" si="42"/>
      </c>
      <c r="BG55" s="156">
        <f t="shared" si="43"/>
        <v>0</v>
      </c>
      <c r="BH55" s="164">
        <f t="shared" si="10"/>
        <v>0</v>
      </c>
      <c r="BI55" s="156">
        <f t="shared" si="11"/>
      </c>
      <c r="BJ55" s="156">
        <f t="shared" si="12"/>
      </c>
      <c r="BK55" s="156">
        <f t="shared" si="13"/>
      </c>
      <c r="BL55" s="156">
        <f t="shared" si="44"/>
      </c>
    </row>
    <row r="56" spans="1:64" ht="12.75">
      <c r="A56" s="269"/>
      <c r="B56" s="167"/>
      <c r="C56" s="173"/>
      <c r="D56" s="173"/>
      <c r="E56" s="174"/>
      <c r="F56" s="174"/>
      <c r="G56" s="175"/>
      <c r="H56" s="176"/>
      <c r="I56" s="185">
        <v>1</v>
      </c>
      <c r="J56" s="177"/>
      <c r="K56" s="178"/>
      <c r="L56" s="230">
        <f t="shared" si="0"/>
      </c>
      <c r="M56" s="231">
        <f t="shared" si="14"/>
      </c>
      <c r="N56" s="232">
        <f t="shared" si="15"/>
      </c>
      <c r="O56" s="233">
        <f t="shared" si="16"/>
      </c>
      <c r="P56" s="24"/>
      <c r="Q56" s="25"/>
      <c r="R56" s="232">
        <f t="shared" si="1"/>
      </c>
      <c r="S56" s="234">
        <f t="shared" si="2"/>
      </c>
      <c r="T56" s="235">
        <f t="shared" si="48"/>
      </c>
      <c r="U56" s="228">
        <f t="shared" si="45"/>
      </c>
      <c r="W56" s="11">
        <f t="shared" si="17"/>
        <v>0</v>
      </c>
      <c r="X56" s="12">
        <f>IF(C56="","",IF(OR(C56=$B$18,C56=$B$20),1,0))</f>
      </c>
      <c r="Y56" s="12">
        <f>IF(C56=$B$18,1,0)</f>
        <v>0</v>
      </c>
      <c r="Z56" s="12">
        <f>IF(C56=$B$20,1,0)</f>
        <v>0</v>
      </c>
      <c r="AA56" s="12">
        <f>IF(C56="","",IF(OR(C56=$B$17,C56=$B$19),1,0))</f>
      </c>
      <c r="AB56" s="12">
        <f>IF(C56=$B$17,1,0)</f>
        <v>0</v>
      </c>
      <c r="AC56" s="12">
        <f>IF(C56=$B$19,1,0)</f>
        <v>0</v>
      </c>
      <c r="AD56" s="12">
        <f>IF(H56="","",IF(AND(C56="Engine",H56&gt;$B$28),1,0))</f>
      </c>
      <c r="AE56" s="12">
        <f>IF(H56="","",IF(AND(C56="Vehicle",H56&gt;$B$27),1,0))</f>
      </c>
      <c r="AF56" s="12">
        <f t="shared" si="47"/>
      </c>
      <c r="AG56" s="12">
        <f t="shared" si="25"/>
      </c>
      <c r="AH56" s="12"/>
      <c r="AI56" s="12">
        <f t="shared" si="26"/>
      </c>
      <c r="AJ56" s="12">
        <f>IF(H56&lt;&gt;"",IF(H56&gt;L56,1,0),"")</f>
      </c>
      <c r="AK56" s="12">
        <f>IF(H56&lt;&gt;"",IF(AND(AJ56=0,H56&gt;AI56),1,0),"")</f>
      </c>
      <c r="AL56" s="12">
        <f>IF(H56&lt;&gt;"",IF(H56&lt;=AI56,1,0),"")</f>
      </c>
      <c r="AM56" s="156">
        <f>IF(F56=$C$37,1,0)</f>
        <v>0</v>
      </c>
      <c r="AN56" s="156">
        <f>IF(F56=$C$38,1,0)</f>
        <v>0</v>
      </c>
      <c r="AO56" s="156">
        <f>IF(F56=$C$39,1,0)</f>
        <v>0</v>
      </c>
      <c r="AP56" s="156">
        <f t="shared" si="33"/>
        <v>0</v>
      </c>
      <c r="AQ56" s="156">
        <f t="shared" si="34"/>
        <v>0</v>
      </c>
      <c r="AR56" s="156">
        <f t="shared" si="35"/>
        <v>0</v>
      </c>
      <c r="AS56" s="156">
        <f t="shared" si="3"/>
        <v>0</v>
      </c>
      <c r="AT56" s="156">
        <f t="shared" si="36"/>
        <v>0</v>
      </c>
      <c r="AU56" s="156">
        <f t="shared" si="4"/>
        <v>0</v>
      </c>
      <c r="AV56" s="156">
        <f t="shared" si="5"/>
        <v>0</v>
      </c>
      <c r="AW56" s="156">
        <f>IF(E56=$C$17,1,0)</f>
        <v>0</v>
      </c>
      <c r="AX56" s="156">
        <f>IF(E56=$C$18,1,0)</f>
        <v>0</v>
      </c>
      <c r="AY56" s="156">
        <f>IF(E56=$C$19,1,0)</f>
        <v>0</v>
      </c>
      <c r="AZ56" s="156">
        <f t="shared" si="40"/>
        <v>0</v>
      </c>
      <c r="BA56" s="156">
        <f t="shared" si="41"/>
        <v>0</v>
      </c>
      <c r="BB56" s="156">
        <f t="shared" si="6"/>
      </c>
      <c r="BC56" s="156">
        <f t="shared" si="7"/>
      </c>
      <c r="BD56" s="156">
        <f t="shared" si="8"/>
      </c>
      <c r="BE56" s="156">
        <f t="shared" si="9"/>
      </c>
      <c r="BF56" s="156">
        <f t="shared" si="42"/>
      </c>
      <c r="BG56" s="156">
        <f t="shared" si="43"/>
        <v>0</v>
      </c>
      <c r="BH56" s="164">
        <f t="shared" si="10"/>
        <v>0</v>
      </c>
      <c r="BI56" s="156">
        <f t="shared" si="11"/>
      </c>
      <c r="BJ56" s="156">
        <f t="shared" si="12"/>
      </c>
      <c r="BK56" s="156">
        <f t="shared" si="13"/>
      </c>
      <c r="BL56" s="156">
        <f t="shared" si="44"/>
      </c>
    </row>
    <row r="57" spans="1:64" ht="12.75">
      <c r="A57" s="269"/>
      <c r="B57" s="167"/>
      <c r="C57" s="173"/>
      <c r="D57" s="173"/>
      <c r="E57" s="174"/>
      <c r="F57" s="174"/>
      <c r="G57" s="175"/>
      <c r="H57" s="176"/>
      <c r="I57" s="185">
        <v>1</v>
      </c>
      <c r="J57" s="177"/>
      <c r="K57" s="178"/>
      <c r="L57" s="230">
        <f t="shared" si="0"/>
      </c>
      <c r="M57" s="231">
        <f t="shared" si="14"/>
      </c>
      <c r="N57" s="232">
        <f t="shared" si="15"/>
      </c>
      <c r="O57" s="233">
        <f t="shared" si="16"/>
      </c>
      <c r="P57" s="24"/>
      <c r="Q57" s="25"/>
      <c r="R57" s="232">
        <f t="shared" si="1"/>
      </c>
      <c r="S57" s="234">
        <f t="shared" si="2"/>
      </c>
      <c r="T57" s="235">
        <f t="shared" si="48"/>
      </c>
      <c r="U57" s="228">
        <f t="shared" si="45"/>
      </c>
      <c r="W57" s="11">
        <f t="shared" si="17"/>
        <v>0</v>
      </c>
      <c r="X57" s="12">
        <f>IF(C57="","",IF(OR(C57=$B$18,C57=$B$20),1,0))</f>
      </c>
      <c r="Y57" s="12">
        <f>IF(C57=$B$18,1,0)</f>
        <v>0</v>
      </c>
      <c r="Z57" s="12">
        <f>IF(C57=$B$20,1,0)</f>
        <v>0</v>
      </c>
      <c r="AA57" s="12">
        <f>IF(C57="","",IF(OR(C57=$B$17,C57=$B$19),1,0))</f>
      </c>
      <c r="AB57" s="12">
        <f>IF(C57=$B$17,1,0)</f>
        <v>0</v>
      </c>
      <c r="AC57" s="12">
        <f>IF(C57=$B$19,1,0)</f>
        <v>0</v>
      </c>
      <c r="AD57" s="12">
        <f>IF(H57="","",IF(AND(C57="Engine",H57&gt;$B$28),1,0))</f>
      </c>
      <c r="AE57" s="12">
        <f>IF(H57="","",IF(AND(C57="Vehicle",H57&gt;$B$27),1,0))</f>
      </c>
      <c r="AF57" s="12">
        <f t="shared" si="47"/>
      </c>
      <c r="AG57" s="12">
        <f t="shared" si="25"/>
      </c>
      <c r="AH57" s="12"/>
      <c r="AI57" s="12">
        <f t="shared" si="26"/>
      </c>
      <c r="AJ57" s="12">
        <f>IF(H57&lt;&gt;"",IF(H57&gt;L57,1,0),"")</f>
      </c>
      <c r="AK57" s="12">
        <f>IF(H57&lt;&gt;"",IF(AND(AJ57=0,H57&gt;AI57),1,0),"")</f>
      </c>
      <c r="AL57" s="12">
        <f>IF(H57&lt;&gt;"",IF(H57&lt;=AI57,1,0),"")</f>
      </c>
      <c r="AM57" s="156">
        <f>IF(F57=$C$37,1,0)</f>
        <v>0</v>
      </c>
      <c r="AN57" s="156">
        <f>IF(F57=$C$38,1,0)</f>
        <v>0</v>
      </c>
      <c r="AO57" s="156">
        <f>IF(F57=$C$39,1,0)</f>
        <v>0</v>
      </c>
      <c r="AP57" s="156">
        <f t="shared" si="33"/>
        <v>0</v>
      </c>
      <c r="AQ57" s="156">
        <f t="shared" si="34"/>
        <v>0</v>
      </c>
      <c r="AR57" s="156">
        <f t="shared" si="35"/>
        <v>0</v>
      </c>
      <c r="AS57" s="156">
        <f t="shared" si="3"/>
        <v>0</v>
      </c>
      <c r="AT57" s="156">
        <f t="shared" si="36"/>
        <v>0</v>
      </c>
      <c r="AU57" s="156">
        <f t="shared" si="4"/>
        <v>0</v>
      </c>
      <c r="AV57" s="156">
        <f t="shared" si="5"/>
        <v>0</v>
      </c>
      <c r="AW57" s="156">
        <f>IF(E57=$C$17,1,0)</f>
        <v>0</v>
      </c>
      <c r="AX57" s="156">
        <f>IF(E57=$C$18,1,0)</f>
        <v>0</v>
      </c>
      <c r="AY57" s="156">
        <f>IF(E57=$C$19,1,0)</f>
        <v>0</v>
      </c>
      <c r="AZ57" s="156">
        <f t="shared" si="40"/>
        <v>0</v>
      </c>
      <c r="BA57" s="156">
        <f t="shared" si="41"/>
        <v>0</v>
      </c>
      <c r="BB57" s="156">
        <f t="shared" si="6"/>
      </c>
      <c r="BC57" s="156">
        <f t="shared" si="7"/>
      </c>
      <c r="BD57" s="156">
        <f t="shared" si="8"/>
      </c>
      <c r="BE57" s="156">
        <f t="shared" si="9"/>
      </c>
      <c r="BF57" s="156">
        <f t="shared" si="42"/>
      </c>
      <c r="BG57" s="156">
        <f t="shared" si="43"/>
        <v>0</v>
      </c>
      <c r="BH57" s="164">
        <f t="shared" si="10"/>
        <v>0</v>
      </c>
      <c r="BI57" s="156">
        <f t="shared" si="11"/>
      </c>
      <c r="BJ57" s="156">
        <f t="shared" si="12"/>
      </c>
      <c r="BK57" s="156">
        <f t="shared" si="13"/>
      </c>
      <c r="BL57" s="156">
        <f t="shared" si="44"/>
      </c>
    </row>
    <row r="58" spans="1:64" ht="12.75">
      <c r="A58" s="269"/>
      <c r="B58" s="167"/>
      <c r="C58" s="173"/>
      <c r="D58" s="173"/>
      <c r="E58" s="174"/>
      <c r="F58" s="174"/>
      <c r="G58" s="175"/>
      <c r="H58" s="176"/>
      <c r="I58" s="185">
        <v>1</v>
      </c>
      <c r="J58" s="177"/>
      <c r="K58" s="178"/>
      <c r="L58" s="230">
        <f t="shared" si="0"/>
      </c>
      <c r="M58" s="231">
        <f t="shared" si="14"/>
      </c>
      <c r="N58" s="232">
        <f t="shared" si="15"/>
      </c>
      <c r="O58" s="233">
        <f t="shared" si="16"/>
      </c>
      <c r="P58" s="24"/>
      <c r="Q58" s="25"/>
      <c r="R58" s="232">
        <f t="shared" si="1"/>
      </c>
      <c r="S58" s="234">
        <f t="shared" si="2"/>
      </c>
      <c r="T58" s="235">
        <f t="shared" si="48"/>
      </c>
      <c r="U58" s="228">
        <f t="shared" si="45"/>
      </c>
      <c r="W58" s="11">
        <f t="shared" si="17"/>
        <v>0</v>
      </c>
      <c r="X58" s="12">
        <f>IF(C58="","",IF(OR(C58=$B$18,C58=$B$20),1,0))</f>
      </c>
      <c r="Y58" s="12">
        <f>IF(C58=$B$18,1,0)</f>
        <v>0</v>
      </c>
      <c r="Z58" s="12">
        <f>IF(C58=$B$20,1,0)</f>
        <v>0</v>
      </c>
      <c r="AA58" s="12">
        <f>IF(C58="","",IF(OR(C58=$B$17,C58=$B$19),1,0))</f>
      </c>
      <c r="AB58" s="12">
        <f>IF(C58=$B$17,1,0)</f>
        <v>0</v>
      </c>
      <c r="AC58" s="12">
        <f>IF(C58=$B$19,1,0)</f>
        <v>0</v>
      </c>
      <c r="AD58" s="12">
        <f>IF(H58="","",IF(AND(C58="Engine",H58&gt;$B$28),1,0))</f>
      </c>
      <c r="AE58" s="12">
        <f>IF(H58="","",IF(AND(C58="Vehicle",H58&gt;$B$27),1,0))</f>
      </c>
      <c r="AF58" s="12">
        <f t="shared" si="47"/>
      </c>
      <c r="AG58" s="12">
        <f t="shared" si="25"/>
      </c>
      <c r="AH58" s="12"/>
      <c r="AI58" s="12">
        <f t="shared" si="26"/>
      </c>
      <c r="AJ58" s="12">
        <f>IF(H58&lt;&gt;"",IF(H58&gt;L58,1,0),"")</f>
      </c>
      <c r="AK58" s="12">
        <f>IF(H58&lt;&gt;"",IF(AND(AJ58=0,H58&gt;AI58),1,0),"")</f>
      </c>
      <c r="AL58" s="12">
        <f>IF(H58&lt;&gt;"",IF(H58&lt;=AI58,1,0),"")</f>
      </c>
      <c r="AM58" s="156">
        <f>IF(F58=$C$37,1,0)</f>
        <v>0</v>
      </c>
      <c r="AN58" s="156">
        <f>IF(F58=$C$38,1,0)</f>
        <v>0</v>
      </c>
      <c r="AO58" s="156">
        <f>IF(F58=$C$39,1,0)</f>
        <v>0</v>
      </c>
      <c r="AP58" s="156">
        <f t="shared" si="33"/>
        <v>0</v>
      </c>
      <c r="AQ58" s="156">
        <f t="shared" si="34"/>
        <v>0</v>
      </c>
      <c r="AR58" s="156">
        <f t="shared" si="35"/>
        <v>0</v>
      </c>
      <c r="AS58" s="156">
        <f t="shared" si="3"/>
        <v>0</v>
      </c>
      <c r="AT58" s="156">
        <f t="shared" si="36"/>
        <v>0</v>
      </c>
      <c r="AU58" s="156">
        <f t="shared" si="4"/>
        <v>0</v>
      </c>
      <c r="AV58" s="156">
        <f t="shared" si="5"/>
        <v>0</v>
      </c>
      <c r="AW58" s="156">
        <f>IF(E58=$C$17,1,0)</f>
        <v>0</v>
      </c>
      <c r="AX58" s="156">
        <f>IF(E58=$C$18,1,0)</f>
        <v>0</v>
      </c>
      <c r="AY58" s="156">
        <f>IF(E58=$C$19,1,0)</f>
        <v>0</v>
      </c>
      <c r="AZ58" s="156">
        <f t="shared" si="40"/>
        <v>0</v>
      </c>
      <c r="BA58" s="156">
        <f t="shared" si="41"/>
        <v>0</v>
      </c>
      <c r="BB58" s="156">
        <f t="shared" si="6"/>
      </c>
      <c r="BC58" s="156">
        <f t="shared" si="7"/>
      </c>
      <c r="BD58" s="156">
        <f t="shared" si="8"/>
      </c>
      <c r="BE58" s="156">
        <f t="shared" si="9"/>
      </c>
      <c r="BF58" s="156">
        <f t="shared" si="42"/>
      </c>
      <c r="BG58" s="156">
        <f t="shared" si="43"/>
        <v>0</v>
      </c>
      <c r="BH58" s="164">
        <f t="shared" si="10"/>
        <v>0</v>
      </c>
      <c r="BI58" s="156">
        <f t="shared" si="11"/>
      </c>
      <c r="BJ58" s="156">
        <f t="shared" si="12"/>
      </c>
      <c r="BK58" s="156">
        <f t="shared" si="13"/>
      </c>
      <c r="BL58" s="156">
        <f t="shared" si="44"/>
      </c>
    </row>
    <row r="59" spans="1:64" ht="12.75">
      <c r="A59" s="269"/>
      <c r="B59" s="167"/>
      <c r="C59" s="173"/>
      <c r="D59" s="173"/>
      <c r="E59" s="174"/>
      <c r="F59" s="174"/>
      <c r="G59" s="175"/>
      <c r="H59" s="176"/>
      <c r="I59" s="185">
        <v>1</v>
      </c>
      <c r="J59" s="177"/>
      <c r="K59" s="178"/>
      <c r="L59" s="230">
        <f t="shared" si="0"/>
      </c>
      <c r="M59" s="231">
        <f t="shared" si="14"/>
      </c>
      <c r="N59" s="232">
        <f t="shared" si="15"/>
      </c>
      <c r="O59" s="233">
        <f t="shared" si="16"/>
      </c>
      <c r="P59" s="24"/>
      <c r="Q59" s="25"/>
      <c r="R59" s="232">
        <f t="shared" si="1"/>
      </c>
      <c r="S59" s="234">
        <f t="shared" si="2"/>
      </c>
      <c r="T59" s="235">
        <f t="shared" si="48"/>
      </c>
      <c r="U59" s="228">
        <f t="shared" si="45"/>
      </c>
      <c r="W59" s="11">
        <f t="shared" si="17"/>
        <v>0</v>
      </c>
      <c r="X59" s="12">
        <f>IF(C59="","",IF(OR(C59=$B$18,C59=$B$20),1,0))</f>
      </c>
      <c r="Y59" s="12">
        <f>IF(C59=$B$18,1,0)</f>
        <v>0</v>
      </c>
      <c r="Z59" s="12">
        <f>IF(C59=$B$20,1,0)</f>
        <v>0</v>
      </c>
      <c r="AA59" s="12">
        <f>IF(C59="","",IF(OR(C59=$B$17,C59=$B$19),1,0))</f>
      </c>
      <c r="AB59" s="12">
        <f>IF(C59=$B$17,1,0)</f>
        <v>0</v>
      </c>
      <c r="AC59" s="12">
        <f>IF(C59=$B$19,1,0)</f>
        <v>0</v>
      </c>
      <c r="AD59" s="12">
        <f>IF(G59="","",IF(AND(C59="Engine",G59&gt;$B$28),1,0))</f>
      </c>
      <c r="AE59" s="12">
        <f>IF(G59="","",IF(AND(C59="Vehicle",G59&gt;$B$27),1,0))</f>
      </c>
      <c r="AF59" s="12">
        <f t="shared" si="47"/>
      </c>
      <c r="AG59" s="12">
        <f t="shared" si="25"/>
      </c>
      <c r="AH59" s="12"/>
      <c r="AI59" s="12">
        <f t="shared" si="26"/>
      </c>
      <c r="AJ59" s="12">
        <f>IF(G59&lt;&gt;"",IF(G59&gt;L59,1,0),"")</f>
      </c>
      <c r="AK59" s="12">
        <f>IF(G59&lt;&gt;"",IF(AND(AJ59=0,G59&gt;AI59),1,0),"")</f>
      </c>
      <c r="AL59" s="12">
        <f>IF(G59&lt;&gt;"",IF(G59&lt;=AI59,1,0),"")</f>
      </c>
      <c r="AM59" s="156">
        <f>IF(F59=$C$37,1,0)</f>
        <v>0</v>
      </c>
      <c r="AN59" s="156">
        <f>IF(F59=$C$38,1,0)</f>
        <v>0</v>
      </c>
      <c r="AO59" s="156">
        <f>IF(F59=$C$39,1,0)</f>
        <v>0</v>
      </c>
      <c r="AP59" s="156">
        <f t="shared" si="33"/>
        <v>0</v>
      </c>
      <c r="AQ59" s="156">
        <f t="shared" si="34"/>
        <v>0</v>
      </c>
      <c r="AR59" s="156">
        <f t="shared" si="35"/>
        <v>0</v>
      </c>
      <c r="AS59" s="156">
        <f t="shared" si="3"/>
        <v>0</v>
      </c>
      <c r="AT59" s="156">
        <f t="shared" si="36"/>
        <v>0</v>
      </c>
      <c r="AU59" s="156">
        <f t="shared" si="4"/>
        <v>0</v>
      </c>
      <c r="AV59" s="156">
        <f t="shared" si="5"/>
        <v>0</v>
      </c>
      <c r="AW59" s="156">
        <f>IF(E59=$C$17,1,0)</f>
        <v>0</v>
      </c>
      <c r="AX59" s="156">
        <f>IF(E59=$C$18,1,0)</f>
        <v>0</v>
      </c>
      <c r="AY59" s="156">
        <f>IF(E59=$C$19,1,0)</f>
        <v>0</v>
      </c>
      <c r="AZ59" s="156">
        <f t="shared" si="40"/>
        <v>0</v>
      </c>
      <c r="BA59" s="156">
        <f t="shared" si="41"/>
        <v>0</v>
      </c>
      <c r="BB59" s="156">
        <f t="shared" si="6"/>
      </c>
      <c r="BC59" s="156">
        <f t="shared" si="7"/>
      </c>
      <c r="BD59" s="156">
        <f t="shared" si="8"/>
      </c>
      <c r="BE59" s="156">
        <f t="shared" si="9"/>
      </c>
      <c r="BF59" s="156">
        <f t="shared" si="42"/>
      </c>
      <c r="BG59" s="156">
        <f t="shared" si="43"/>
        <v>0</v>
      </c>
      <c r="BH59" s="164">
        <f t="shared" si="10"/>
        <v>0</v>
      </c>
      <c r="BI59" s="156">
        <f t="shared" si="11"/>
      </c>
      <c r="BJ59" s="156">
        <f t="shared" si="12"/>
      </c>
      <c r="BK59" s="156">
        <f t="shared" si="13"/>
      </c>
      <c r="BL59" s="156">
        <f t="shared" si="44"/>
      </c>
    </row>
    <row r="60" spans="1:64" ht="12.75">
      <c r="A60" s="269"/>
      <c r="B60" s="167"/>
      <c r="C60" s="173"/>
      <c r="D60" s="173"/>
      <c r="E60" s="174"/>
      <c r="F60" s="174"/>
      <c r="G60" s="175"/>
      <c r="H60" s="176"/>
      <c r="I60" s="185">
        <v>1</v>
      </c>
      <c r="J60" s="177"/>
      <c r="K60" s="178"/>
      <c r="L60" s="230">
        <f t="shared" si="0"/>
      </c>
      <c r="M60" s="231">
        <f t="shared" si="14"/>
      </c>
      <c r="N60" s="232">
        <f t="shared" si="15"/>
      </c>
      <c r="O60" s="233">
        <f t="shared" si="16"/>
      </c>
      <c r="P60" s="24"/>
      <c r="Q60" s="25"/>
      <c r="R60" s="232">
        <f t="shared" si="1"/>
      </c>
      <c r="S60" s="234">
        <f t="shared" si="2"/>
      </c>
      <c r="T60" s="235">
        <f t="shared" si="48"/>
      </c>
      <c r="U60" s="228">
        <f t="shared" si="45"/>
      </c>
      <c r="W60" s="11">
        <f t="shared" si="17"/>
        <v>0</v>
      </c>
      <c r="X60" s="12">
        <f t="shared" si="18"/>
      </c>
      <c r="Y60" s="12">
        <f t="shared" si="19"/>
        <v>0</v>
      </c>
      <c r="Z60" s="12">
        <f t="shared" si="20"/>
        <v>0</v>
      </c>
      <c r="AA60" s="12">
        <f t="shared" si="46"/>
      </c>
      <c r="AB60" s="12">
        <f t="shared" si="21"/>
        <v>0</v>
      </c>
      <c r="AC60" s="12">
        <f t="shared" si="22"/>
        <v>0</v>
      </c>
      <c r="AD60" s="12">
        <f t="shared" si="23"/>
      </c>
      <c r="AE60" s="12">
        <f t="shared" si="24"/>
      </c>
      <c r="AF60" s="12">
        <f t="shared" si="47"/>
      </c>
      <c r="AG60" s="12">
        <f t="shared" si="25"/>
      </c>
      <c r="AH60" s="12"/>
      <c r="AI60" s="12">
        <f t="shared" si="26"/>
      </c>
      <c r="AJ60" s="12">
        <f t="shared" si="27"/>
      </c>
      <c r="AK60" s="12">
        <f t="shared" si="28"/>
      </c>
      <c r="AL60" s="12">
        <f t="shared" si="29"/>
      </c>
      <c r="AM60" s="156">
        <f t="shared" si="30"/>
        <v>0</v>
      </c>
      <c r="AN60" s="156">
        <f t="shared" si="31"/>
        <v>0</v>
      </c>
      <c r="AO60" s="156">
        <f t="shared" si="32"/>
        <v>0</v>
      </c>
      <c r="AP60" s="156">
        <f t="shared" si="33"/>
        <v>0</v>
      </c>
      <c r="AQ60" s="156">
        <f t="shared" si="34"/>
        <v>0</v>
      </c>
      <c r="AR60" s="156">
        <f t="shared" si="35"/>
        <v>0</v>
      </c>
      <c r="AS60" s="156">
        <f t="shared" si="3"/>
        <v>0</v>
      </c>
      <c r="AT60" s="156">
        <f t="shared" si="36"/>
        <v>0</v>
      </c>
      <c r="AU60" s="156">
        <f t="shared" si="4"/>
        <v>0</v>
      </c>
      <c r="AV60" s="156">
        <f t="shared" si="5"/>
        <v>0</v>
      </c>
      <c r="AW60" s="156">
        <f t="shared" si="37"/>
        <v>0</v>
      </c>
      <c r="AX60" s="156">
        <f t="shared" si="38"/>
        <v>0</v>
      </c>
      <c r="AY60" s="156">
        <f t="shared" si="39"/>
        <v>0</v>
      </c>
      <c r="AZ60" s="156">
        <f t="shared" si="40"/>
        <v>0</v>
      </c>
      <c r="BA60" s="156">
        <f t="shared" si="41"/>
        <v>0</v>
      </c>
      <c r="BB60" s="156">
        <f t="shared" si="6"/>
      </c>
      <c r="BC60" s="156">
        <f t="shared" si="7"/>
      </c>
      <c r="BD60" s="156">
        <f t="shared" si="8"/>
      </c>
      <c r="BE60" s="156">
        <f t="shared" si="9"/>
      </c>
      <c r="BF60" s="156">
        <f t="shared" si="42"/>
      </c>
      <c r="BG60" s="156">
        <f t="shared" si="43"/>
        <v>0</v>
      </c>
      <c r="BH60" s="164">
        <f t="shared" si="10"/>
        <v>0</v>
      </c>
      <c r="BI60" s="156">
        <f t="shared" si="11"/>
      </c>
      <c r="BJ60" s="156">
        <f t="shared" si="12"/>
      </c>
      <c r="BK60" s="156">
        <f t="shared" si="13"/>
      </c>
      <c r="BL60" s="156">
        <f t="shared" si="44"/>
      </c>
    </row>
    <row r="61" spans="1:64" ht="12.75">
      <c r="A61" s="269"/>
      <c r="B61" s="167"/>
      <c r="C61" s="173"/>
      <c r="D61" s="173"/>
      <c r="E61" s="174"/>
      <c r="F61" s="174"/>
      <c r="G61" s="175"/>
      <c r="H61" s="176"/>
      <c r="I61" s="185">
        <v>1</v>
      </c>
      <c r="J61" s="177"/>
      <c r="K61" s="178"/>
      <c r="L61" s="230">
        <f t="shared" si="0"/>
      </c>
      <c r="M61" s="231">
        <f t="shared" si="14"/>
      </c>
      <c r="N61" s="232">
        <f t="shared" si="15"/>
      </c>
      <c r="O61" s="233">
        <f t="shared" si="16"/>
      </c>
      <c r="P61" s="24"/>
      <c r="Q61" s="25"/>
      <c r="R61" s="232">
        <f t="shared" si="1"/>
      </c>
      <c r="S61" s="234">
        <f t="shared" si="2"/>
      </c>
      <c r="T61" s="235">
        <f t="shared" si="48"/>
      </c>
      <c r="U61" s="228">
        <f t="shared" si="45"/>
      </c>
      <c r="W61" s="11">
        <f t="shared" si="17"/>
        <v>0</v>
      </c>
      <c r="X61" s="12">
        <f t="shared" si="18"/>
      </c>
      <c r="Y61" s="12">
        <f t="shared" si="19"/>
        <v>0</v>
      </c>
      <c r="Z61" s="12">
        <f t="shared" si="20"/>
        <v>0</v>
      </c>
      <c r="AA61" s="12">
        <f t="shared" si="46"/>
      </c>
      <c r="AB61" s="12">
        <f t="shared" si="21"/>
        <v>0</v>
      </c>
      <c r="AC61" s="12">
        <f t="shared" si="22"/>
        <v>0</v>
      </c>
      <c r="AD61" s="12">
        <f t="shared" si="23"/>
      </c>
      <c r="AE61" s="12">
        <f t="shared" si="24"/>
      </c>
      <c r="AF61" s="12">
        <f t="shared" si="47"/>
      </c>
      <c r="AG61" s="12">
        <f t="shared" si="25"/>
      </c>
      <c r="AH61" s="12"/>
      <c r="AI61" s="12">
        <f t="shared" si="26"/>
      </c>
      <c r="AJ61" s="12">
        <f t="shared" si="27"/>
      </c>
      <c r="AK61" s="12">
        <f t="shared" si="28"/>
      </c>
      <c r="AL61" s="12">
        <f t="shared" si="29"/>
      </c>
      <c r="AM61" s="156">
        <f t="shared" si="30"/>
        <v>0</v>
      </c>
      <c r="AN61" s="156">
        <f t="shared" si="31"/>
        <v>0</v>
      </c>
      <c r="AO61" s="156">
        <f t="shared" si="32"/>
        <v>0</v>
      </c>
      <c r="AP61" s="156">
        <f t="shared" si="33"/>
        <v>0</v>
      </c>
      <c r="AQ61" s="156">
        <f t="shared" si="34"/>
        <v>0</v>
      </c>
      <c r="AR61" s="156">
        <f t="shared" si="35"/>
        <v>0</v>
      </c>
      <c r="AS61" s="156">
        <f t="shared" si="3"/>
        <v>0</v>
      </c>
      <c r="AT61" s="156">
        <f t="shared" si="36"/>
        <v>0</v>
      </c>
      <c r="AU61" s="156">
        <f t="shared" si="4"/>
        <v>0</v>
      </c>
      <c r="AV61" s="156">
        <f t="shared" si="5"/>
        <v>0</v>
      </c>
      <c r="AW61" s="156">
        <f t="shared" si="37"/>
        <v>0</v>
      </c>
      <c r="AX61" s="156">
        <f t="shared" si="38"/>
        <v>0</v>
      </c>
      <c r="AY61" s="156">
        <f t="shared" si="39"/>
        <v>0</v>
      </c>
      <c r="AZ61" s="156">
        <f t="shared" si="40"/>
        <v>0</v>
      </c>
      <c r="BA61" s="156">
        <f t="shared" si="41"/>
        <v>0</v>
      </c>
      <c r="BB61" s="156">
        <f t="shared" si="6"/>
      </c>
      <c r="BC61" s="156">
        <f t="shared" si="7"/>
      </c>
      <c r="BD61" s="156">
        <f t="shared" si="8"/>
      </c>
      <c r="BE61" s="156">
        <f t="shared" si="9"/>
      </c>
      <c r="BF61" s="156">
        <f t="shared" si="42"/>
      </c>
      <c r="BG61" s="156">
        <f t="shared" si="43"/>
        <v>0</v>
      </c>
      <c r="BH61" s="164">
        <f t="shared" si="10"/>
        <v>0</v>
      </c>
      <c r="BI61" s="156">
        <f t="shared" si="11"/>
      </c>
      <c r="BJ61" s="156">
        <f t="shared" si="12"/>
      </c>
      <c r="BK61" s="156">
        <f t="shared" si="13"/>
      </c>
      <c r="BL61" s="156">
        <f t="shared" si="44"/>
      </c>
    </row>
    <row r="62" spans="1:64" ht="12.75">
      <c r="A62" s="269"/>
      <c r="B62" s="167"/>
      <c r="C62" s="173"/>
      <c r="D62" s="173"/>
      <c r="E62" s="174"/>
      <c r="F62" s="174"/>
      <c r="G62" s="175"/>
      <c r="H62" s="176"/>
      <c r="I62" s="185">
        <v>1</v>
      </c>
      <c r="J62" s="177"/>
      <c r="K62" s="178"/>
      <c r="L62" s="230">
        <f t="shared" si="0"/>
      </c>
      <c r="M62" s="231">
        <f t="shared" si="14"/>
      </c>
      <c r="N62" s="232">
        <f t="shared" si="15"/>
      </c>
      <c r="O62" s="233">
        <f t="shared" si="16"/>
      </c>
      <c r="P62" s="24"/>
      <c r="Q62" s="25"/>
      <c r="R62" s="232">
        <f t="shared" si="1"/>
      </c>
      <c r="S62" s="234">
        <f t="shared" si="2"/>
      </c>
      <c r="T62" s="235">
        <f t="shared" si="48"/>
      </c>
      <c r="U62" s="228">
        <f t="shared" si="45"/>
      </c>
      <c r="W62" s="11">
        <f t="shared" si="17"/>
        <v>0</v>
      </c>
      <c r="X62" s="12">
        <f t="shared" si="18"/>
      </c>
      <c r="Y62" s="12">
        <f t="shared" si="19"/>
        <v>0</v>
      </c>
      <c r="Z62" s="12">
        <f t="shared" si="20"/>
        <v>0</v>
      </c>
      <c r="AA62" s="12">
        <f t="shared" si="46"/>
      </c>
      <c r="AB62" s="12">
        <f t="shared" si="21"/>
        <v>0</v>
      </c>
      <c r="AC62" s="12">
        <f t="shared" si="22"/>
        <v>0</v>
      </c>
      <c r="AD62" s="12">
        <f t="shared" si="23"/>
      </c>
      <c r="AE62" s="12">
        <f t="shared" si="24"/>
      </c>
      <c r="AF62" s="12">
        <f t="shared" si="47"/>
      </c>
      <c r="AG62" s="12">
        <f t="shared" si="25"/>
      </c>
      <c r="AH62" s="12"/>
      <c r="AI62" s="12">
        <f t="shared" si="26"/>
      </c>
      <c r="AJ62" s="12">
        <f t="shared" si="27"/>
      </c>
      <c r="AK62" s="12">
        <f t="shared" si="28"/>
      </c>
      <c r="AL62" s="12">
        <f t="shared" si="29"/>
      </c>
      <c r="AM62" s="156">
        <f t="shared" si="30"/>
        <v>0</v>
      </c>
      <c r="AN62" s="156">
        <f t="shared" si="31"/>
        <v>0</v>
      </c>
      <c r="AO62" s="156">
        <f t="shared" si="32"/>
        <v>0</v>
      </c>
      <c r="AP62" s="156">
        <f t="shared" si="33"/>
        <v>0</v>
      </c>
      <c r="AQ62" s="156">
        <f t="shared" si="34"/>
        <v>0</v>
      </c>
      <c r="AR62" s="156">
        <f t="shared" si="35"/>
        <v>0</v>
      </c>
      <c r="AS62" s="156">
        <f t="shared" si="3"/>
        <v>0</v>
      </c>
      <c r="AT62" s="156">
        <f t="shared" si="36"/>
        <v>0</v>
      </c>
      <c r="AU62" s="156">
        <f t="shared" si="4"/>
        <v>0</v>
      </c>
      <c r="AV62" s="156">
        <f t="shared" si="5"/>
        <v>0</v>
      </c>
      <c r="AW62" s="156">
        <f t="shared" si="37"/>
        <v>0</v>
      </c>
      <c r="AX62" s="156">
        <f t="shared" si="38"/>
        <v>0</v>
      </c>
      <c r="AY62" s="156">
        <f t="shared" si="39"/>
        <v>0</v>
      </c>
      <c r="AZ62" s="156">
        <f t="shared" si="40"/>
        <v>0</v>
      </c>
      <c r="BA62" s="156">
        <f t="shared" si="41"/>
        <v>0</v>
      </c>
      <c r="BB62" s="156">
        <f t="shared" si="6"/>
      </c>
      <c r="BC62" s="156">
        <f t="shared" si="7"/>
      </c>
      <c r="BD62" s="156">
        <f t="shared" si="8"/>
      </c>
      <c r="BE62" s="156">
        <f t="shared" si="9"/>
      </c>
      <c r="BF62" s="156">
        <f t="shared" si="42"/>
      </c>
      <c r="BG62" s="156">
        <f t="shared" si="43"/>
        <v>0</v>
      </c>
      <c r="BH62" s="164">
        <f t="shared" si="10"/>
        <v>0</v>
      </c>
      <c r="BI62" s="156">
        <f t="shared" si="11"/>
      </c>
      <c r="BJ62" s="156">
        <f t="shared" si="12"/>
      </c>
      <c r="BK62" s="156">
        <f t="shared" si="13"/>
      </c>
      <c r="BL62" s="156">
        <f t="shared" si="44"/>
      </c>
    </row>
    <row r="63" spans="1:64" ht="12.75">
      <c r="A63" s="269"/>
      <c r="B63" s="167"/>
      <c r="C63" s="173"/>
      <c r="D63" s="173"/>
      <c r="E63" s="174"/>
      <c r="F63" s="174"/>
      <c r="G63" s="175"/>
      <c r="H63" s="176"/>
      <c r="I63" s="185">
        <v>1</v>
      </c>
      <c r="J63" s="177"/>
      <c r="K63" s="178"/>
      <c r="L63" s="230">
        <f t="shared" si="0"/>
      </c>
      <c r="M63" s="231">
        <f t="shared" si="14"/>
      </c>
      <c r="N63" s="232">
        <f t="shared" si="15"/>
      </c>
      <c r="O63" s="233">
        <f t="shared" si="16"/>
      </c>
      <c r="P63" s="24"/>
      <c r="Q63" s="25"/>
      <c r="R63" s="232">
        <f t="shared" si="1"/>
      </c>
      <c r="S63" s="234">
        <f t="shared" si="2"/>
      </c>
      <c r="T63" s="235">
        <f t="shared" si="48"/>
      </c>
      <c r="U63" s="228">
        <f t="shared" si="45"/>
      </c>
      <c r="W63" s="11">
        <f t="shared" si="17"/>
        <v>0</v>
      </c>
      <c r="X63" s="12">
        <f t="shared" si="18"/>
      </c>
      <c r="Y63" s="12">
        <f t="shared" si="19"/>
        <v>0</v>
      </c>
      <c r="Z63" s="12">
        <f t="shared" si="20"/>
        <v>0</v>
      </c>
      <c r="AA63" s="12">
        <f t="shared" si="46"/>
      </c>
      <c r="AB63" s="12">
        <f t="shared" si="21"/>
        <v>0</v>
      </c>
      <c r="AC63" s="12">
        <f t="shared" si="22"/>
        <v>0</v>
      </c>
      <c r="AD63" s="12">
        <f t="shared" si="23"/>
      </c>
      <c r="AE63" s="12">
        <f t="shared" si="24"/>
      </c>
      <c r="AF63" s="12">
        <f t="shared" si="47"/>
      </c>
      <c r="AG63" s="12">
        <f t="shared" si="25"/>
      </c>
      <c r="AH63" s="12"/>
      <c r="AI63" s="12">
        <f t="shared" si="26"/>
      </c>
      <c r="AJ63" s="12">
        <f t="shared" si="27"/>
      </c>
      <c r="AK63" s="12">
        <f t="shared" si="28"/>
      </c>
      <c r="AL63" s="12">
        <f t="shared" si="29"/>
      </c>
      <c r="AM63" s="156">
        <f t="shared" si="30"/>
        <v>0</v>
      </c>
      <c r="AN63" s="156">
        <f t="shared" si="31"/>
        <v>0</v>
      </c>
      <c r="AO63" s="156">
        <f t="shared" si="32"/>
        <v>0</v>
      </c>
      <c r="AP63" s="156">
        <f t="shared" si="33"/>
        <v>0</v>
      </c>
      <c r="AQ63" s="156">
        <f t="shared" si="34"/>
        <v>0</v>
      </c>
      <c r="AR63" s="156">
        <f t="shared" si="35"/>
        <v>0</v>
      </c>
      <c r="AS63" s="156">
        <f t="shared" si="3"/>
        <v>0</v>
      </c>
      <c r="AT63" s="156">
        <f t="shared" si="36"/>
        <v>0</v>
      </c>
      <c r="AU63" s="156">
        <f t="shared" si="4"/>
        <v>0</v>
      </c>
      <c r="AV63" s="156">
        <f t="shared" si="5"/>
        <v>0</v>
      </c>
      <c r="AW63" s="156">
        <f t="shared" si="37"/>
        <v>0</v>
      </c>
      <c r="AX63" s="156">
        <f t="shared" si="38"/>
        <v>0</v>
      </c>
      <c r="AY63" s="156">
        <f t="shared" si="39"/>
        <v>0</v>
      </c>
      <c r="AZ63" s="156">
        <f t="shared" si="40"/>
        <v>0</v>
      </c>
      <c r="BA63" s="156">
        <f t="shared" si="41"/>
        <v>0</v>
      </c>
      <c r="BB63" s="156">
        <f t="shared" si="6"/>
      </c>
      <c r="BC63" s="156">
        <f t="shared" si="7"/>
      </c>
      <c r="BD63" s="156">
        <f t="shared" si="8"/>
      </c>
      <c r="BE63" s="156">
        <f t="shared" si="9"/>
      </c>
      <c r="BF63" s="156">
        <f t="shared" si="42"/>
      </c>
      <c r="BG63" s="156">
        <f t="shared" si="43"/>
        <v>0</v>
      </c>
      <c r="BH63" s="164">
        <f t="shared" si="10"/>
        <v>0</v>
      </c>
      <c r="BI63" s="156">
        <f t="shared" si="11"/>
      </c>
      <c r="BJ63" s="156">
        <f t="shared" si="12"/>
      </c>
      <c r="BK63" s="156">
        <f t="shared" si="13"/>
      </c>
      <c r="BL63" s="156">
        <f t="shared" si="44"/>
      </c>
    </row>
    <row r="64" spans="1:64" ht="12.75">
      <c r="A64" s="269"/>
      <c r="B64" s="167"/>
      <c r="C64" s="173"/>
      <c r="D64" s="173"/>
      <c r="E64" s="174"/>
      <c r="F64" s="174"/>
      <c r="G64" s="175"/>
      <c r="H64" s="176"/>
      <c r="I64" s="185">
        <v>1</v>
      </c>
      <c r="J64" s="177"/>
      <c r="K64" s="178"/>
      <c r="L64" s="230">
        <f t="shared" si="0"/>
      </c>
      <c r="M64" s="231">
        <f t="shared" si="14"/>
      </c>
      <c r="N64" s="232">
        <f t="shared" si="15"/>
      </c>
      <c r="O64" s="233">
        <f t="shared" si="16"/>
      </c>
      <c r="P64" s="24"/>
      <c r="Q64" s="25"/>
      <c r="R64" s="232">
        <f t="shared" si="1"/>
      </c>
      <c r="S64" s="234">
        <f t="shared" si="2"/>
      </c>
      <c r="T64" s="235">
        <f t="shared" si="48"/>
      </c>
      <c r="U64" s="228">
        <f t="shared" si="45"/>
      </c>
      <c r="W64" s="11">
        <f t="shared" si="17"/>
        <v>0</v>
      </c>
      <c r="X64" s="12">
        <f t="shared" si="18"/>
      </c>
      <c r="Y64" s="12">
        <f t="shared" si="19"/>
        <v>0</v>
      </c>
      <c r="Z64" s="12">
        <f t="shared" si="20"/>
        <v>0</v>
      </c>
      <c r="AA64" s="12">
        <f t="shared" si="46"/>
      </c>
      <c r="AB64" s="12">
        <f t="shared" si="21"/>
        <v>0</v>
      </c>
      <c r="AC64" s="12">
        <f t="shared" si="22"/>
        <v>0</v>
      </c>
      <c r="AD64" s="12">
        <f t="shared" si="23"/>
      </c>
      <c r="AE64" s="12">
        <f t="shared" si="24"/>
      </c>
      <c r="AF64" s="12">
        <f t="shared" si="47"/>
      </c>
      <c r="AG64" s="12">
        <f t="shared" si="25"/>
      </c>
      <c r="AH64" s="12"/>
      <c r="AI64" s="12">
        <f t="shared" si="26"/>
      </c>
      <c r="AJ64" s="12">
        <f t="shared" si="27"/>
      </c>
      <c r="AK64" s="12">
        <f t="shared" si="28"/>
      </c>
      <c r="AL64" s="12">
        <f t="shared" si="29"/>
      </c>
      <c r="AM64" s="156">
        <f t="shared" si="30"/>
        <v>0</v>
      </c>
      <c r="AN64" s="156">
        <f t="shared" si="31"/>
        <v>0</v>
      </c>
      <c r="AO64" s="156">
        <f t="shared" si="32"/>
        <v>0</v>
      </c>
      <c r="AP64" s="156">
        <f t="shared" si="33"/>
        <v>0</v>
      </c>
      <c r="AQ64" s="156">
        <f t="shared" si="34"/>
        <v>0</v>
      </c>
      <c r="AR64" s="156">
        <f t="shared" si="35"/>
        <v>0</v>
      </c>
      <c r="AS64" s="156">
        <f t="shared" si="3"/>
        <v>0</v>
      </c>
      <c r="AT64" s="156">
        <f t="shared" si="36"/>
        <v>0</v>
      </c>
      <c r="AU64" s="156">
        <f t="shared" si="4"/>
        <v>0</v>
      </c>
      <c r="AV64" s="156">
        <f t="shared" si="5"/>
        <v>0</v>
      </c>
      <c r="AW64" s="156">
        <f t="shared" si="37"/>
        <v>0</v>
      </c>
      <c r="AX64" s="156">
        <f t="shared" si="38"/>
        <v>0</v>
      </c>
      <c r="AY64" s="156">
        <f t="shared" si="39"/>
        <v>0</v>
      </c>
      <c r="AZ64" s="156">
        <f t="shared" si="40"/>
        <v>0</v>
      </c>
      <c r="BA64" s="156">
        <f t="shared" si="41"/>
        <v>0</v>
      </c>
      <c r="BB64" s="156">
        <f t="shared" si="6"/>
      </c>
      <c r="BC64" s="156">
        <f t="shared" si="7"/>
      </c>
      <c r="BD64" s="156">
        <f t="shared" si="8"/>
      </c>
      <c r="BE64" s="156">
        <f t="shared" si="9"/>
      </c>
      <c r="BF64" s="156">
        <f t="shared" si="42"/>
      </c>
      <c r="BG64" s="156">
        <f t="shared" si="43"/>
        <v>0</v>
      </c>
      <c r="BH64" s="164">
        <f t="shared" si="10"/>
        <v>0</v>
      </c>
      <c r="BI64" s="156">
        <f t="shared" si="11"/>
      </c>
      <c r="BJ64" s="156">
        <f t="shared" si="12"/>
      </c>
      <c r="BK64" s="156">
        <f t="shared" si="13"/>
      </c>
      <c r="BL64" s="156">
        <f t="shared" si="44"/>
      </c>
    </row>
    <row r="65" spans="1:64" ht="12.75">
      <c r="A65" s="269"/>
      <c r="B65" s="167"/>
      <c r="C65" s="173"/>
      <c r="D65" s="173"/>
      <c r="E65" s="174"/>
      <c r="F65" s="174"/>
      <c r="G65" s="175"/>
      <c r="H65" s="176"/>
      <c r="I65" s="185">
        <v>1</v>
      </c>
      <c r="J65" s="177"/>
      <c r="K65" s="178"/>
      <c r="L65" s="230">
        <f t="shared" si="0"/>
      </c>
      <c r="M65" s="231">
        <f t="shared" si="14"/>
      </c>
      <c r="N65" s="232">
        <f t="shared" si="15"/>
      </c>
      <c r="O65" s="233">
        <f t="shared" si="16"/>
      </c>
      <c r="P65" s="24"/>
      <c r="Q65" s="25"/>
      <c r="R65" s="232">
        <f t="shared" si="1"/>
      </c>
      <c r="S65" s="234">
        <f t="shared" si="2"/>
      </c>
      <c r="T65" s="235">
        <f t="shared" si="48"/>
      </c>
      <c r="U65" s="228">
        <f t="shared" si="45"/>
      </c>
      <c r="W65" s="11">
        <f t="shared" si="17"/>
        <v>0</v>
      </c>
      <c r="X65" s="12">
        <f t="shared" si="18"/>
      </c>
      <c r="Y65" s="12">
        <f t="shared" si="19"/>
        <v>0</v>
      </c>
      <c r="Z65" s="12">
        <f t="shared" si="20"/>
        <v>0</v>
      </c>
      <c r="AA65" s="12">
        <f t="shared" si="46"/>
      </c>
      <c r="AB65" s="12">
        <f t="shared" si="21"/>
        <v>0</v>
      </c>
      <c r="AC65" s="12">
        <f t="shared" si="22"/>
        <v>0</v>
      </c>
      <c r="AD65" s="12">
        <f t="shared" si="23"/>
      </c>
      <c r="AE65" s="12">
        <f t="shared" si="24"/>
      </c>
      <c r="AF65" s="12">
        <f t="shared" si="47"/>
      </c>
      <c r="AG65" s="12">
        <f t="shared" si="25"/>
      </c>
      <c r="AH65" s="12"/>
      <c r="AI65" s="12">
        <f t="shared" si="26"/>
      </c>
      <c r="AJ65" s="12">
        <f t="shared" si="27"/>
      </c>
      <c r="AK65" s="12">
        <f t="shared" si="28"/>
      </c>
      <c r="AL65" s="12">
        <f t="shared" si="29"/>
      </c>
      <c r="AM65" s="156">
        <f t="shared" si="30"/>
        <v>0</v>
      </c>
      <c r="AN65" s="156">
        <f t="shared" si="31"/>
        <v>0</v>
      </c>
      <c r="AO65" s="156">
        <f t="shared" si="32"/>
        <v>0</v>
      </c>
      <c r="AP65" s="156">
        <f t="shared" si="33"/>
        <v>0</v>
      </c>
      <c r="AQ65" s="156">
        <f t="shared" si="34"/>
        <v>0</v>
      </c>
      <c r="AR65" s="156">
        <f t="shared" si="35"/>
        <v>0</v>
      </c>
      <c r="AS65" s="156">
        <f t="shared" si="3"/>
        <v>0</v>
      </c>
      <c r="AT65" s="156">
        <f t="shared" si="36"/>
        <v>0</v>
      </c>
      <c r="AU65" s="156">
        <f t="shared" si="4"/>
        <v>0</v>
      </c>
      <c r="AV65" s="156">
        <f t="shared" si="5"/>
        <v>0</v>
      </c>
      <c r="AW65" s="156">
        <f t="shared" si="37"/>
        <v>0</v>
      </c>
      <c r="AX65" s="156">
        <f t="shared" si="38"/>
        <v>0</v>
      </c>
      <c r="AY65" s="156">
        <f t="shared" si="39"/>
        <v>0</v>
      </c>
      <c r="AZ65" s="156">
        <f t="shared" si="40"/>
        <v>0</v>
      </c>
      <c r="BA65" s="156">
        <f t="shared" si="41"/>
        <v>0</v>
      </c>
      <c r="BB65" s="156">
        <f t="shared" si="6"/>
      </c>
      <c r="BC65" s="156">
        <f t="shared" si="7"/>
      </c>
      <c r="BD65" s="156">
        <f t="shared" si="8"/>
      </c>
      <c r="BE65" s="156">
        <f t="shared" si="9"/>
      </c>
      <c r="BF65" s="156">
        <f t="shared" si="42"/>
      </c>
      <c r="BG65" s="156">
        <f t="shared" si="43"/>
        <v>0</v>
      </c>
      <c r="BH65" s="164">
        <f t="shared" si="10"/>
        <v>0</v>
      </c>
      <c r="BI65" s="156">
        <f t="shared" si="11"/>
      </c>
      <c r="BJ65" s="156">
        <f t="shared" si="12"/>
      </c>
      <c r="BK65" s="156">
        <f t="shared" si="13"/>
      </c>
      <c r="BL65" s="156">
        <f t="shared" si="44"/>
      </c>
    </row>
    <row r="66" spans="1:64" ht="12.75">
      <c r="A66" s="269"/>
      <c r="B66" s="167"/>
      <c r="C66" s="173"/>
      <c r="D66" s="173"/>
      <c r="E66" s="174"/>
      <c r="F66" s="174"/>
      <c r="G66" s="175"/>
      <c r="H66" s="176"/>
      <c r="I66" s="185">
        <v>1</v>
      </c>
      <c r="J66" s="177"/>
      <c r="K66" s="178"/>
      <c r="L66" s="230">
        <f t="shared" si="0"/>
      </c>
      <c r="M66" s="231">
        <f t="shared" si="14"/>
      </c>
      <c r="N66" s="232">
        <f t="shared" si="15"/>
      </c>
      <c r="O66" s="233">
        <f t="shared" si="16"/>
      </c>
      <c r="P66" s="24"/>
      <c r="Q66" s="25"/>
      <c r="R66" s="232">
        <f t="shared" si="1"/>
      </c>
      <c r="S66" s="234">
        <f t="shared" si="2"/>
      </c>
      <c r="T66" s="235">
        <f t="shared" si="48"/>
      </c>
      <c r="U66" s="228">
        <f t="shared" si="45"/>
      </c>
      <c r="W66" s="11">
        <f t="shared" si="17"/>
        <v>0</v>
      </c>
      <c r="X66" s="12">
        <f t="shared" si="18"/>
      </c>
      <c r="Y66" s="12">
        <f t="shared" si="19"/>
        <v>0</v>
      </c>
      <c r="Z66" s="12">
        <f t="shared" si="20"/>
        <v>0</v>
      </c>
      <c r="AA66" s="12">
        <f t="shared" si="46"/>
      </c>
      <c r="AB66" s="12">
        <f t="shared" si="21"/>
        <v>0</v>
      </c>
      <c r="AC66" s="12">
        <f t="shared" si="22"/>
        <v>0</v>
      </c>
      <c r="AD66" s="12">
        <f t="shared" si="23"/>
      </c>
      <c r="AE66" s="12">
        <f t="shared" si="24"/>
      </c>
      <c r="AF66" s="12">
        <f t="shared" si="47"/>
      </c>
      <c r="AG66" s="12">
        <f t="shared" si="25"/>
      </c>
      <c r="AH66" s="12"/>
      <c r="AI66" s="12">
        <f t="shared" si="26"/>
      </c>
      <c r="AJ66" s="12">
        <f t="shared" si="27"/>
      </c>
      <c r="AK66" s="12">
        <f t="shared" si="28"/>
      </c>
      <c r="AL66" s="12">
        <f t="shared" si="29"/>
      </c>
      <c r="AM66" s="156">
        <f t="shared" si="30"/>
        <v>0</v>
      </c>
      <c r="AN66" s="156">
        <f t="shared" si="31"/>
        <v>0</v>
      </c>
      <c r="AO66" s="156">
        <f t="shared" si="32"/>
        <v>0</v>
      </c>
      <c r="AP66" s="156">
        <f t="shared" si="33"/>
        <v>0</v>
      </c>
      <c r="AQ66" s="156">
        <f t="shared" si="34"/>
        <v>0</v>
      </c>
      <c r="AR66" s="156">
        <f t="shared" si="35"/>
        <v>0</v>
      </c>
      <c r="AS66" s="156">
        <f t="shared" si="3"/>
        <v>0</v>
      </c>
      <c r="AT66" s="156">
        <f t="shared" si="36"/>
        <v>0</v>
      </c>
      <c r="AU66" s="156">
        <f t="shared" si="4"/>
        <v>0</v>
      </c>
      <c r="AV66" s="156">
        <f t="shared" si="5"/>
        <v>0</v>
      </c>
      <c r="AW66" s="156">
        <f t="shared" si="37"/>
        <v>0</v>
      </c>
      <c r="AX66" s="156">
        <f t="shared" si="38"/>
        <v>0</v>
      </c>
      <c r="AY66" s="156">
        <f t="shared" si="39"/>
        <v>0</v>
      </c>
      <c r="AZ66" s="156">
        <f t="shared" si="40"/>
        <v>0</v>
      </c>
      <c r="BA66" s="156">
        <f t="shared" si="41"/>
        <v>0</v>
      </c>
      <c r="BB66" s="156">
        <f t="shared" si="6"/>
      </c>
      <c r="BC66" s="156">
        <f t="shared" si="7"/>
      </c>
      <c r="BD66" s="156">
        <f t="shared" si="8"/>
      </c>
      <c r="BE66" s="156">
        <f t="shared" si="9"/>
      </c>
      <c r="BF66" s="156">
        <f t="shared" si="42"/>
      </c>
      <c r="BG66" s="156">
        <f t="shared" si="43"/>
        <v>0</v>
      </c>
      <c r="BH66" s="164">
        <f t="shared" si="10"/>
        <v>0</v>
      </c>
      <c r="BI66" s="156">
        <f t="shared" si="11"/>
      </c>
      <c r="BJ66" s="156">
        <f t="shared" si="12"/>
      </c>
      <c r="BK66" s="156">
        <f t="shared" si="13"/>
      </c>
      <c r="BL66" s="156">
        <f t="shared" si="44"/>
      </c>
    </row>
    <row r="67" spans="1:64" ht="12.75">
      <c r="A67" s="269"/>
      <c r="B67" s="167"/>
      <c r="C67" s="173"/>
      <c r="D67" s="173"/>
      <c r="E67" s="174"/>
      <c r="F67" s="174"/>
      <c r="G67" s="175"/>
      <c r="H67" s="176"/>
      <c r="I67" s="185">
        <v>1</v>
      </c>
      <c r="J67" s="177"/>
      <c r="K67" s="178"/>
      <c r="L67" s="230">
        <f t="shared" si="0"/>
      </c>
      <c r="M67" s="231">
        <f t="shared" si="14"/>
      </c>
      <c r="N67" s="232">
        <f t="shared" si="15"/>
      </c>
      <c r="O67" s="233">
        <f t="shared" si="16"/>
      </c>
      <c r="P67" s="24"/>
      <c r="Q67" s="25"/>
      <c r="R67" s="232">
        <f t="shared" si="1"/>
      </c>
      <c r="S67" s="234">
        <f t="shared" si="2"/>
      </c>
      <c r="T67" s="235">
        <f t="shared" si="48"/>
      </c>
      <c r="U67" s="228">
        <f t="shared" si="45"/>
      </c>
      <c r="W67" s="11">
        <f t="shared" si="17"/>
        <v>0</v>
      </c>
      <c r="X67" s="12">
        <f t="shared" si="18"/>
      </c>
      <c r="Y67" s="12">
        <f t="shared" si="19"/>
        <v>0</v>
      </c>
      <c r="Z67" s="12">
        <f t="shared" si="20"/>
        <v>0</v>
      </c>
      <c r="AA67" s="12">
        <f t="shared" si="46"/>
      </c>
      <c r="AB67" s="12">
        <f t="shared" si="21"/>
        <v>0</v>
      </c>
      <c r="AC67" s="12">
        <f t="shared" si="22"/>
        <v>0</v>
      </c>
      <c r="AD67" s="12">
        <f t="shared" si="23"/>
      </c>
      <c r="AE67" s="12">
        <f t="shared" si="24"/>
      </c>
      <c r="AF67" s="12">
        <f t="shared" si="47"/>
      </c>
      <c r="AG67" s="12">
        <f t="shared" si="25"/>
      </c>
      <c r="AH67" s="12"/>
      <c r="AI67" s="12">
        <f t="shared" si="26"/>
      </c>
      <c r="AJ67" s="12">
        <f t="shared" si="27"/>
      </c>
      <c r="AK67" s="12">
        <f t="shared" si="28"/>
      </c>
      <c r="AL67" s="12">
        <f t="shared" si="29"/>
      </c>
      <c r="AM67" s="156">
        <f t="shared" si="30"/>
        <v>0</v>
      </c>
      <c r="AN67" s="156">
        <f t="shared" si="31"/>
        <v>0</v>
      </c>
      <c r="AO67" s="156">
        <f t="shared" si="32"/>
        <v>0</v>
      </c>
      <c r="AP67" s="156">
        <f t="shared" si="33"/>
        <v>0</v>
      </c>
      <c r="AQ67" s="156">
        <f t="shared" si="34"/>
        <v>0</v>
      </c>
      <c r="AR67" s="156">
        <f t="shared" si="35"/>
        <v>0</v>
      </c>
      <c r="AS67" s="156">
        <f t="shared" si="3"/>
        <v>0</v>
      </c>
      <c r="AT67" s="156">
        <f t="shared" si="36"/>
        <v>0</v>
      </c>
      <c r="AU67" s="156">
        <f t="shared" si="4"/>
        <v>0</v>
      </c>
      <c r="AV67" s="156">
        <f t="shared" si="5"/>
        <v>0</v>
      </c>
      <c r="AW67" s="156">
        <f t="shared" si="37"/>
        <v>0</v>
      </c>
      <c r="AX67" s="156">
        <f t="shared" si="38"/>
        <v>0</v>
      </c>
      <c r="AY67" s="156">
        <f t="shared" si="39"/>
        <v>0</v>
      </c>
      <c r="AZ67" s="156">
        <f t="shared" si="40"/>
        <v>0</v>
      </c>
      <c r="BA67" s="156">
        <f t="shared" si="41"/>
        <v>0</v>
      </c>
      <c r="BB67" s="156">
        <f t="shared" si="6"/>
      </c>
      <c r="BC67" s="156">
        <f t="shared" si="7"/>
      </c>
      <c r="BD67" s="156">
        <f t="shared" si="8"/>
      </c>
      <c r="BE67" s="156">
        <f t="shared" si="9"/>
      </c>
      <c r="BF67" s="156">
        <f t="shared" si="42"/>
      </c>
      <c r="BG67" s="156">
        <f t="shared" si="43"/>
        <v>0</v>
      </c>
      <c r="BH67" s="164">
        <f t="shared" si="10"/>
        <v>0</v>
      </c>
      <c r="BI67" s="156">
        <f t="shared" si="11"/>
      </c>
      <c r="BJ67" s="156">
        <f t="shared" si="12"/>
      </c>
      <c r="BK67" s="156">
        <f t="shared" si="13"/>
      </c>
      <c r="BL67" s="156">
        <f t="shared" si="44"/>
      </c>
    </row>
    <row r="68" spans="1:64" ht="12.75">
      <c r="A68" s="269"/>
      <c r="B68" s="167"/>
      <c r="C68" s="173"/>
      <c r="D68" s="173"/>
      <c r="E68" s="174"/>
      <c r="F68" s="174"/>
      <c r="G68" s="175"/>
      <c r="H68" s="176"/>
      <c r="I68" s="185">
        <v>1</v>
      </c>
      <c r="J68" s="177"/>
      <c r="K68" s="178"/>
      <c r="L68" s="230">
        <f t="shared" si="0"/>
      </c>
      <c r="M68" s="231">
        <f t="shared" si="14"/>
      </c>
      <c r="N68" s="232">
        <f t="shared" si="15"/>
      </c>
      <c r="O68" s="233">
        <f t="shared" si="16"/>
      </c>
      <c r="P68" s="24"/>
      <c r="Q68" s="25"/>
      <c r="R68" s="232">
        <f t="shared" si="1"/>
      </c>
      <c r="S68" s="234">
        <f t="shared" si="2"/>
      </c>
      <c r="T68" s="235">
        <f t="shared" si="48"/>
      </c>
      <c r="U68" s="228">
        <f t="shared" si="45"/>
      </c>
      <c r="W68" s="11">
        <f t="shared" si="17"/>
        <v>0</v>
      </c>
      <c r="X68" s="12">
        <f t="shared" si="18"/>
      </c>
      <c r="Y68" s="12">
        <f t="shared" si="19"/>
        <v>0</v>
      </c>
      <c r="Z68" s="12">
        <f t="shared" si="20"/>
        <v>0</v>
      </c>
      <c r="AA68" s="12">
        <f t="shared" si="46"/>
      </c>
      <c r="AB68" s="12">
        <f t="shared" si="21"/>
        <v>0</v>
      </c>
      <c r="AC68" s="12">
        <f t="shared" si="22"/>
        <v>0</v>
      </c>
      <c r="AD68" s="12">
        <f t="shared" si="23"/>
      </c>
      <c r="AE68" s="12">
        <f t="shared" si="24"/>
      </c>
      <c r="AF68" s="12">
        <f t="shared" si="47"/>
      </c>
      <c r="AG68" s="12">
        <f t="shared" si="25"/>
      </c>
      <c r="AH68" s="12"/>
      <c r="AI68" s="12">
        <f t="shared" si="26"/>
      </c>
      <c r="AJ68" s="12">
        <f t="shared" si="27"/>
      </c>
      <c r="AK68" s="12">
        <f t="shared" si="28"/>
      </c>
      <c r="AL68" s="12">
        <f t="shared" si="29"/>
      </c>
      <c r="AM68" s="156">
        <f t="shared" si="30"/>
        <v>0</v>
      </c>
      <c r="AN68" s="156">
        <f t="shared" si="31"/>
        <v>0</v>
      </c>
      <c r="AO68" s="156">
        <f t="shared" si="32"/>
        <v>0</v>
      </c>
      <c r="AP68" s="156">
        <f t="shared" si="33"/>
        <v>0</v>
      </c>
      <c r="AQ68" s="156">
        <f t="shared" si="34"/>
        <v>0</v>
      </c>
      <c r="AR68" s="156">
        <f t="shared" si="35"/>
        <v>0</v>
      </c>
      <c r="AS68" s="156">
        <f t="shared" si="3"/>
        <v>0</v>
      </c>
      <c r="AT68" s="156">
        <f t="shared" si="36"/>
        <v>0</v>
      </c>
      <c r="AU68" s="156">
        <f t="shared" si="4"/>
        <v>0</v>
      </c>
      <c r="AV68" s="156">
        <f t="shared" si="5"/>
        <v>0</v>
      </c>
      <c r="AW68" s="156">
        <f t="shared" si="37"/>
        <v>0</v>
      </c>
      <c r="AX68" s="156">
        <f t="shared" si="38"/>
        <v>0</v>
      </c>
      <c r="AY68" s="156">
        <f t="shared" si="39"/>
        <v>0</v>
      </c>
      <c r="AZ68" s="156">
        <f t="shared" si="40"/>
        <v>0</v>
      </c>
      <c r="BA68" s="156">
        <f t="shared" si="41"/>
        <v>0</v>
      </c>
      <c r="BB68" s="156">
        <f t="shared" si="6"/>
      </c>
      <c r="BC68" s="156">
        <f t="shared" si="7"/>
      </c>
      <c r="BD68" s="156">
        <f t="shared" si="8"/>
      </c>
      <c r="BE68" s="156">
        <f t="shared" si="9"/>
      </c>
      <c r="BF68" s="156">
        <f t="shared" si="42"/>
      </c>
      <c r="BG68" s="156">
        <f t="shared" si="43"/>
        <v>0</v>
      </c>
      <c r="BH68" s="164">
        <f t="shared" si="10"/>
        <v>0</v>
      </c>
      <c r="BI68" s="156">
        <f t="shared" si="11"/>
      </c>
      <c r="BJ68" s="156">
        <f t="shared" si="12"/>
      </c>
      <c r="BK68" s="156">
        <f t="shared" si="13"/>
      </c>
      <c r="BL68" s="156">
        <f t="shared" si="44"/>
      </c>
    </row>
    <row r="69" spans="1:64" ht="12.75">
      <c r="A69" s="269"/>
      <c r="B69" s="167"/>
      <c r="C69" s="173"/>
      <c r="D69" s="173"/>
      <c r="E69" s="174"/>
      <c r="F69" s="174"/>
      <c r="G69" s="175"/>
      <c r="H69" s="176"/>
      <c r="I69" s="185">
        <v>1</v>
      </c>
      <c r="J69" s="177"/>
      <c r="K69" s="178"/>
      <c r="L69" s="230">
        <f t="shared" si="0"/>
      </c>
      <c r="M69" s="231">
        <f t="shared" si="14"/>
      </c>
      <c r="N69" s="232">
        <f t="shared" si="15"/>
      </c>
      <c r="O69" s="233">
        <f t="shared" si="16"/>
      </c>
      <c r="P69" s="24"/>
      <c r="Q69" s="25"/>
      <c r="R69" s="232">
        <f t="shared" si="1"/>
      </c>
      <c r="S69" s="234">
        <f t="shared" si="2"/>
      </c>
      <c r="T69" s="235">
        <f t="shared" si="48"/>
      </c>
      <c r="U69" s="228">
        <f t="shared" si="45"/>
      </c>
      <c r="W69" s="11">
        <f t="shared" si="17"/>
        <v>0</v>
      </c>
      <c r="X69" s="12">
        <f t="shared" si="18"/>
      </c>
      <c r="Y69" s="12">
        <f t="shared" si="19"/>
        <v>0</v>
      </c>
      <c r="Z69" s="12">
        <f t="shared" si="20"/>
        <v>0</v>
      </c>
      <c r="AA69" s="12">
        <f t="shared" si="46"/>
      </c>
      <c r="AB69" s="12">
        <f t="shared" si="21"/>
        <v>0</v>
      </c>
      <c r="AC69" s="12">
        <f t="shared" si="22"/>
        <v>0</v>
      </c>
      <c r="AD69" s="12">
        <f t="shared" si="23"/>
      </c>
      <c r="AE69" s="12">
        <f t="shared" si="24"/>
      </c>
      <c r="AF69" s="12">
        <f t="shared" si="47"/>
      </c>
      <c r="AG69" s="12">
        <f t="shared" si="25"/>
      </c>
      <c r="AH69" s="12"/>
      <c r="AI69" s="12">
        <f t="shared" si="26"/>
      </c>
      <c r="AJ69" s="12">
        <f t="shared" si="27"/>
      </c>
      <c r="AK69" s="12">
        <f t="shared" si="28"/>
      </c>
      <c r="AL69" s="12">
        <f t="shared" si="29"/>
      </c>
      <c r="AM69" s="156">
        <f t="shared" si="30"/>
        <v>0</v>
      </c>
      <c r="AN69" s="156">
        <f t="shared" si="31"/>
        <v>0</v>
      </c>
      <c r="AO69" s="156">
        <f t="shared" si="32"/>
        <v>0</v>
      </c>
      <c r="AP69" s="156">
        <f t="shared" si="33"/>
        <v>0</v>
      </c>
      <c r="AQ69" s="156">
        <f t="shared" si="34"/>
        <v>0</v>
      </c>
      <c r="AR69" s="156">
        <f t="shared" si="35"/>
        <v>0</v>
      </c>
      <c r="AS69" s="156">
        <f t="shared" si="3"/>
        <v>0</v>
      </c>
      <c r="AT69" s="156">
        <f t="shared" si="36"/>
        <v>0</v>
      </c>
      <c r="AU69" s="156">
        <f t="shared" si="4"/>
        <v>0</v>
      </c>
      <c r="AV69" s="156">
        <f t="shared" si="5"/>
        <v>0</v>
      </c>
      <c r="AW69" s="156">
        <f t="shared" si="37"/>
        <v>0</v>
      </c>
      <c r="AX69" s="156">
        <f t="shared" si="38"/>
        <v>0</v>
      </c>
      <c r="AY69" s="156">
        <f t="shared" si="39"/>
        <v>0</v>
      </c>
      <c r="AZ69" s="156">
        <f t="shared" si="40"/>
        <v>0</v>
      </c>
      <c r="BA69" s="156">
        <f t="shared" si="41"/>
        <v>0</v>
      </c>
      <c r="BB69" s="156">
        <f t="shared" si="6"/>
      </c>
      <c r="BC69" s="156">
        <f t="shared" si="7"/>
      </c>
      <c r="BD69" s="156">
        <f t="shared" si="8"/>
      </c>
      <c r="BE69" s="156">
        <f t="shared" si="9"/>
      </c>
      <c r="BF69" s="156">
        <f t="shared" si="42"/>
      </c>
      <c r="BG69" s="156">
        <f t="shared" si="43"/>
        <v>0</v>
      </c>
      <c r="BH69" s="164">
        <f t="shared" si="10"/>
        <v>0</v>
      </c>
      <c r="BI69" s="156">
        <f t="shared" si="11"/>
      </c>
      <c r="BJ69" s="156">
        <f t="shared" si="12"/>
      </c>
      <c r="BK69" s="156">
        <f t="shared" si="13"/>
      </c>
      <c r="BL69" s="156">
        <f t="shared" si="44"/>
      </c>
    </row>
    <row r="70" spans="1:64" ht="12.75">
      <c r="A70" s="269"/>
      <c r="B70" s="167"/>
      <c r="C70" s="173"/>
      <c r="D70" s="173"/>
      <c r="E70" s="174"/>
      <c r="F70" s="174"/>
      <c r="G70" s="175"/>
      <c r="H70" s="176"/>
      <c r="I70" s="25">
        <v>1</v>
      </c>
      <c r="J70" s="177"/>
      <c r="K70" s="178"/>
      <c r="L70" s="230">
        <f t="shared" si="0"/>
      </c>
      <c r="M70" s="231">
        <f t="shared" si="14"/>
      </c>
      <c r="N70" s="232">
        <f t="shared" si="15"/>
      </c>
      <c r="O70" s="233">
        <f t="shared" si="16"/>
      </c>
      <c r="P70" s="24"/>
      <c r="Q70" s="25"/>
      <c r="R70" s="232">
        <f t="shared" si="1"/>
      </c>
      <c r="S70" s="234">
        <f t="shared" si="2"/>
      </c>
      <c r="T70" s="235">
        <f t="shared" si="48"/>
      </c>
      <c r="U70" s="228">
        <f t="shared" si="45"/>
      </c>
      <c r="W70" s="11">
        <f t="shared" si="17"/>
        <v>0</v>
      </c>
      <c r="X70" s="12">
        <f t="shared" si="18"/>
      </c>
      <c r="Y70" s="12">
        <f t="shared" si="19"/>
        <v>0</v>
      </c>
      <c r="Z70" s="12">
        <f t="shared" si="20"/>
        <v>0</v>
      </c>
      <c r="AA70" s="12">
        <f t="shared" si="46"/>
      </c>
      <c r="AB70" s="12">
        <f t="shared" si="21"/>
        <v>0</v>
      </c>
      <c r="AC70" s="12">
        <f t="shared" si="22"/>
        <v>0</v>
      </c>
      <c r="AD70" s="12">
        <f t="shared" si="23"/>
      </c>
      <c r="AE70" s="12">
        <f t="shared" si="24"/>
      </c>
      <c r="AF70" s="12">
        <f t="shared" si="47"/>
      </c>
      <c r="AG70" s="12">
        <f t="shared" si="25"/>
      </c>
      <c r="AH70" s="12"/>
      <c r="AI70" s="12">
        <f t="shared" si="26"/>
      </c>
      <c r="AJ70" s="12">
        <f t="shared" si="27"/>
      </c>
      <c r="AK70" s="12">
        <f t="shared" si="28"/>
      </c>
      <c r="AL70" s="12">
        <f t="shared" si="29"/>
      </c>
      <c r="AM70" s="156">
        <f t="shared" si="30"/>
        <v>0</v>
      </c>
      <c r="AN70" s="156">
        <f t="shared" si="31"/>
        <v>0</v>
      </c>
      <c r="AO70" s="156">
        <f t="shared" si="32"/>
        <v>0</v>
      </c>
      <c r="AP70" s="156">
        <f t="shared" si="33"/>
        <v>0</v>
      </c>
      <c r="AQ70" s="156">
        <f t="shared" si="34"/>
        <v>0</v>
      </c>
      <c r="AR70" s="156">
        <f t="shared" si="35"/>
        <v>0</v>
      </c>
      <c r="AS70" s="156">
        <f t="shared" si="3"/>
        <v>0</v>
      </c>
      <c r="AT70" s="156">
        <f t="shared" si="36"/>
        <v>0</v>
      </c>
      <c r="AU70" s="156">
        <f t="shared" si="4"/>
        <v>0</v>
      </c>
      <c r="AV70" s="156">
        <f t="shared" si="5"/>
        <v>0</v>
      </c>
      <c r="AW70" s="156">
        <f t="shared" si="37"/>
        <v>0</v>
      </c>
      <c r="AX70" s="156">
        <f t="shared" si="38"/>
        <v>0</v>
      </c>
      <c r="AY70" s="156">
        <f t="shared" si="39"/>
        <v>0</v>
      </c>
      <c r="AZ70" s="156">
        <f t="shared" si="40"/>
        <v>0</v>
      </c>
      <c r="BA70" s="156">
        <f t="shared" si="41"/>
        <v>0</v>
      </c>
      <c r="BB70" s="156">
        <f t="shared" si="6"/>
      </c>
      <c r="BC70" s="156">
        <f t="shared" si="7"/>
      </c>
      <c r="BD70" s="156">
        <f t="shared" si="8"/>
      </c>
      <c r="BE70" s="156">
        <f t="shared" si="9"/>
      </c>
      <c r="BF70" s="156">
        <f t="shared" si="42"/>
      </c>
      <c r="BG70" s="156">
        <f t="shared" si="43"/>
        <v>0</v>
      </c>
      <c r="BH70" s="164">
        <f t="shared" si="10"/>
        <v>0</v>
      </c>
      <c r="BI70" s="156">
        <f t="shared" si="11"/>
      </c>
      <c r="BJ70" s="156">
        <f t="shared" si="12"/>
      </c>
      <c r="BK70" s="156">
        <f t="shared" si="13"/>
      </c>
      <c r="BL70" s="156">
        <f t="shared" si="44"/>
      </c>
    </row>
    <row r="71" spans="1:64" ht="12.75">
      <c r="A71" s="269"/>
      <c r="B71" s="167"/>
      <c r="C71" s="173"/>
      <c r="D71" s="173"/>
      <c r="E71" s="174"/>
      <c r="F71" s="174"/>
      <c r="G71" s="175"/>
      <c r="H71" s="176"/>
      <c r="I71" s="25">
        <v>1</v>
      </c>
      <c r="J71" s="177"/>
      <c r="K71" s="178"/>
      <c r="L71" s="230">
        <f t="shared" si="0"/>
      </c>
      <c r="M71" s="231">
        <f t="shared" si="14"/>
      </c>
      <c r="N71" s="232">
        <f t="shared" si="15"/>
      </c>
      <c r="O71" s="233">
        <f t="shared" si="16"/>
      </c>
      <c r="P71" s="24"/>
      <c r="Q71" s="25"/>
      <c r="R71" s="232">
        <f t="shared" si="1"/>
      </c>
      <c r="S71" s="234">
        <f t="shared" si="2"/>
      </c>
      <c r="T71" s="235">
        <f t="shared" si="48"/>
      </c>
      <c r="U71" s="228">
        <f t="shared" si="45"/>
      </c>
      <c r="W71" s="11">
        <f t="shared" si="17"/>
        <v>0</v>
      </c>
      <c r="X71" s="12">
        <f t="shared" si="18"/>
      </c>
      <c r="Y71" s="12">
        <f t="shared" si="19"/>
        <v>0</v>
      </c>
      <c r="Z71" s="12">
        <f t="shared" si="20"/>
        <v>0</v>
      </c>
      <c r="AA71" s="12">
        <f t="shared" si="46"/>
      </c>
      <c r="AB71" s="12">
        <f t="shared" si="21"/>
        <v>0</v>
      </c>
      <c r="AC71" s="12">
        <f t="shared" si="22"/>
        <v>0</v>
      </c>
      <c r="AD71" s="12">
        <f t="shared" si="23"/>
      </c>
      <c r="AE71" s="12">
        <f t="shared" si="24"/>
      </c>
      <c r="AF71" s="12">
        <f t="shared" si="47"/>
      </c>
      <c r="AG71" s="12">
        <f t="shared" si="25"/>
      </c>
      <c r="AH71" s="12"/>
      <c r="AI71" s="12">
        <f t="shared" si="26"/>
      </c>
      <c r="AJ71" s="12">
        <f t="shared" si="27"/>
      </c>
      <c r="AK71" s="12">
        <f t="shared" si="28"/>
      </c>
      <c r="AL71" s="12">
        <f t="shared" si="29"/>
      </c>
      <c r="AM71" s="156">
        <f t="shared" si="30"/>
        <v>0</v>
      </c>
      <c r="AN71" s="156">
        <f t="shared" si="31"/>
        <v>0</v>
      </c>
      <c r="AO71" s="156">
        <f t="shared" si="32"/>
        <v>0</v>
      </c>
      <c r="AP71" s="156">
        <f t="shared" si="33"/>
        <v>0</v>
      </c>
      <c r="AQ71" s="156">
        <f t="shared" si="34"/>
        <v>0</v>
      </c>
      <c r="AR71" s="156">
        <f t="shared" si="35"/>
        <v>0</v>
      </c>
      <c r="AS71" s="156">
        <f t="shared" si="3"/>
        <v>0</v>
      </c>
      <c r="AT71" s="156">
        <f t="shared" si="36"/>
        <v>0</v>
      </c>
      <c r="AU71" s="156">
        <f t="shared" si="4"/>
        <v>0</v>
      </c>
      <c r="AV71" s="156">
        <f t="shared" si="5"/>
        <v>0</v>
      </c>
      <c r="AW71" s="156">
        <f t="shared" si="37"/>
        <v>0</v>
      </c>
      <c r="AX71" s="156">
        <f t="shared" si="38"/>
        <v>0</v>
      </c>
      <c r="AY71" s="156">
        <f t="shared" si="39"/>
        <v>0</v>
      </c>
      <c r="AZ71" s="156">
        <f t="shared" si="40"/>
        <v>0</v>
      </c>
      <c r="BA71" s="156">
        <f t="shared" si="41"/>
        <v>0</v>
      </c>
      <c r="BB71" s="156">
        <f t="shared" si="6"/>
      </c>
      <c r="BC71" s="156">
        <f t="shared" si="7"/>
      </c>
      <c r="BD71" s="156">
        <f t="shared" si="8"/>
      </c>
      <c r="BE71" s="156">
        <f t="shared" si="9"/>
      </c>
      <c r="BF71" s="156">
        <f t="shared" si="42"/>
      </c>
      <c r="BG71" s="156">
        <f t="shared" si="43"/>
        <v>0</v>
      </c>
      <c r="BH71" s="164">
        <f t="shared" si="10"/>
        <v>0</v>
      </c>
      <c r="BI71" s="156">
        <f t="shared" si="11"/>
      </c>
      <c r="BJ71" s="156">
        <f t="shared" si="12"/>
      </c>
      <c r="BK71" s="156">
        <f t="shared" si="13"/>
      </c>
      <c r="BL71" s="156">
        <f t="shared" si="44"/>
      </c>
    </row>
    <row r="72" spans="1:64" ht="12.75">
      <c r="A72" s="269"/>
      <c r="B72" s="167"/>
      <c r="C72" s="173"/>
      <c r="D72" s="173"/>
      <c r="E72" s="174"/>
      <c r="F72" s="174"/>
      <c r="G72" s="175"/>
      <c r="H72" s="176"/>
      <c r="I72" s="25">
        <v>1</v>
      </c>
      <c r="J72" s="177"/>
      <c r="K72" s="178"/>
      <c r="L72" s="230">
        <f t="shared" si="0"/>
      </c>
      <c r="M72" s="231">
        <f t="shared" si="14"/>
      </c>
      <c r="N72" s="232">
        <f t="shared" si="15"/>
      </c>
      <c r="O72" s="233">
        <f t="shared" si="16"/>
      </c>
      <c r="P72" s="24"/>
      <c r="Q72" s="25"/>
      <c r="R72" s="232">
        <f t="shared" si="1"/>
      </c>
      <c r="S72" s="234">
        <f t="shared" si="2"/>
      </c>
      <c r="T72" s="235">
        <f t="shared" si="48"/>
      </c>
      <c r="U72" s="228">
        <f t="shared" si="45"/>
      </c>
      <c r="W72" s="11">
        <f t="shared" si="17"/>
        <v>0</v>
      </c>
      <c r="X72" s="12">
        <f t="shared" si="18"/>
      </c>
      <c r="Y72" s="12">
        <f t="shared" si="19"/>
        <v>0</v>
      </c>
      <c r="Z72" s="12">
        <f t="shared" si="20"/>
        <v>0</v>
      </c>
      <c r="AA72" s="12">
        <f t="shared" si="46"/>
      </c>
      <c r="AB72" s="12">
        <f t="shared" si="21"/>
        <v>0</v>
      </c>
      <c r="AC72" s="12">
        <f t="shared" si="22"/>
        <v>0</v>
      </c>
      <c r="AD72" s="12">
        <f t="shared" si="23"/>
      </c>
      <c r="AE72" s="12">
        <f t="shared" si="24"/>
      </c>
      <c r="AF72" s="12">
        <f t="shared" si="47"/>
      </c>
      <c r="AG72" s="12">
        <f t="shared" si="25"/>
      </c>
      <c r="AH72" s="12"/>
      <c r="AI72" s="12">
        <f t="shared" si="26"/>
      </c>
      <c r="AJ72" s="12">
        <f t="shared" si="27"/>
      </c>
      <c r="AK72" s="12">
        <f t="shared" si="28"/>
      </c>
      <c r="AL72" s="12">
        <f t="shared" si="29"/>
      </c>
      <c r="AM72" s="156">
        <f t="shared" si="30"/>
        <v>0</v>
      </c>
      <c r="AN72" s="156">
        <f t="shared" si="31"/>
        <v>0</v>
      </c>
      <c r="AO72" s="156">
        <f t="shared" si="32"/>
        <v>0</v>
      </c>
      <c r="AP72" s="156">
        <f t="shared" si="33"/>
        <v>0</v>
      </c>
      <c r="AQ72" s="156">
        <f t="shared" si="34"/>
        <v>0</v>
      </c>
      <c r="AR72" s="156">
        <f t="shared" si="35"/>
        <v>0</v>
      </c>
      <c r="AS72" s="156">
        <f t="shared" si="3"/>
        <v>0</v>
      </c>
      <c r="AT72" s="156">
        <f t="shared" si="36"/>
        <v>0</v>
      </c>
      <c r="AU72" s="156">
        <f t="shared" si="4"/>
        <v>0</v>
      </c>
      <c r="AV72" s="156">
        <f t="shared" si="5"/>
        <v>0</v>
      </c>
      <c r="AW72" s="156">
        <f t="shared" si="37"/>
        <v>0</v>
      </c>
      <c r="AX72" s="156">
        <f t="shared" si="38"/>
        <v>0</v>
      </c>
      <c r="AY72" s="156">
        <f t="shared" si="39"/>
        <v>0</v>
      </c>
      <c r="AZ72" s="156">
        <f t="shared" si="40"/>
        <v>0</v>
      </c>
      <c r="BA72" s="156">
        <f t="shared" si="41"/>
        <v>0</v>
      </c>
      <c r="BB72" s="156">
        <f t="shared" si="6"/>
      </c>
      <c r="BC72" s="156">
        <f t="shared" si="7"/>
      </c>
      <c r="BD72" s="156">
        <f t="shared" si="8"/>
      </c>
      <c r="BE72" s="156">
        <f t="shared" si="9"/>
      </c>
      <c r="BF72" s="156">
        <f t="shared" si="42"/>
      </c>
      <c r="BG72" s="156">
        <f t="shared" si="43"/>
        <v>0</v>
      </c>
      <c r="BH72" s="164">
        <f t="shared" si="10"/>
        <v>0</v>
      </c>
      <c r="BI72" s="156">
        <f t="shared" si="11"/>
      </c>
      <c r="BJ72" s="156">
        <f t="shared" si="12"/>
      </c>
      <c r="BK72" s="156">
        <f t="shared" si="13"/>
      </c>
      <c r="BL72" s="156">
        <f t="shared" si="44"/>
      </c>
    </row>
    <row r="73" spans="1:64" ht="12.75">
      <c r="A73" s="269"/>
      <c r="B73" s="167"/>
      <c r="C73" s="173"/>
      <c r="D73" s="173"/>
      <c r="E73" s="174"/>
      <c r="F73" s="174"/>
      <c r="G73" s="175"/>
      <c r="H73" s="176"/>
      <c r="I73" s="25">
        <v>1</v>
      </c>
      <c r="J73" s="177"/>
      <c r="K73" s="178"/>
      <c r="L73" s="230">
        <f t="shared" si="0"/>
      </c>
      <c r="M73" s="231">
        <f t="shared" si="14"/>
      </c>
      <c r="N73" s="232">
        <f t="shared" si="15"/>
      </c>
      <c r="O73" s="233">
        <f t="shared" si="16"/>
      </c>
      <c r="P73" s="22"/>
      <c r="Q73" s="23"/>
      <c r="R73" s="232">
        <f t="shared" si="1"/>
      </c>
      <c r="S73" s="234">
        <f t="shared" si="2"/>
      </c>
      <c r="T73" s="235">
        <f t="shared" si="48"/>
      </c>
      <c r="U73" s="228">
        <f t="shared" si="45"/>
      </c>
      <c r="W73" s="11">
        <f t="shared" si="17"/>
        <v>0</v>
      </c>
      <c r="X73" s="12">
        <f t="shared" si="18"/>
      </c>
      <c r="Y73" s="12">
        <f t="shared" si="19"/>
        <v>0</v>
      </c>
      <c r="Z73" s="12">
        <f t="shared" si="20"/>
        <v>0</v>
      </c>
      <c r="AA73" s="12">
        <f t="shared" si="46"/>
      </c>
      <c r="AB73" s="12">
        <f t="shared" si="21"/>
        <v>0</v>
      </c>
      <c r="AC73" s="12">
        <f t="shared" si="22"/>
        <v>0</v>
      </c>
      <c r="AD73" s="12">
        <f t="shared" si="23"/>
      </c>
      <c r="AE73" s="12">
        <f t="shared" si="24"/>
      </c>
      <c r="AF73" s="12">
        <f t="shared" si="47"/>
      </c>
      <c r="AG73" s="12">
        <f t="shared" si="25"/>
      </c>
      <c r="AH73" s="12"/>
      <c r="AI73" s="12">
        <f t="shared" si="26"/>
      </c>
      <c r="AJ73" s="12">
        <f aca="true" t="shared" si="49" ref="AJ73:AJ86">IF(G73&lt;&gt;"",IF(G73&gt;L73,1,0),"")</f>
      </c>
      <c r="AK73" s="12">
        <f t="shared" si="28"/>
      </c>
      <c r="AL73" s="12">
        <f t="shared" si="29"/>
      </c>
      <c r="AM73" s="156">
        <f t="shared" si="30"/>
        <v>0</v>
      </c>
      <c r="AN73" s="156">
        <f t="shared" si="31"/>
        <v>0</v>
      </c>
      <c r="AO73" s="156">
        <f t="shared" si="32"/>
        <v>0</v>
      </c>
      <c r="AP73" s="156">
        <f t="shared" si="33"/>
        <v>0</v>
      </c>
      <c r="AQ73" s="156">
        <f t="shared" si="34"/>
        <v>0</v>
      </c>
      <c r="AR73" s="156">
        <f t="shared" si="35"/>
        <v>0</v>
      </c>
      <c r="AS73" s="156">
        <f t="shared" si="3"/>
        <v>0</v>
      </c>
      <c r="AT73" s="156">
        <f t="shared" si="36"/>
        <v>0</v>
      </c>
      <c r="AU73" s="156">
        <f t="shared" si="4"/>
        <v>0</v>
      </c>
      <c r="AV73" s="156">
        <f t="shared" si="5"/>
        <v>0</v>
      </c>
      <c r="AW73" s="156">
        <f t="shared" si="37"/>
        <v>0</v>
      </c>
      <c r="AX73" s="156">
        <f t="shared" si="38"/>
        <v>0</v>
      </c>
      <c r="AY73" s="156">
        <f t="shared" si="39"/>
        <v>0</v>
      </c>
      <c r="AZ73" s="156">
        <f t="shared" si="40"/>
        <v>0</v>
      </c>
      <c r="BA73" s="156">
        <f t="shared" si="41"/>
        <v>0</v>
      </c>
      <c r="BB73" s="156">
        <f t="shared" si="6"/>
      </c>
      <c r="BC73" s="156">
        <f t="shared" si="7"/>
      </c>
      <c r="BD73" s="156">
        <f t="shared" si="8"/>
      </c>
      <c r="BE73" s="156">
        <f t="shared" si="9"/>
      </c>
      <c r="BF73" s="156">
        <f t="shared" si="42"/>
      </c>
      <c r="BG73" s="156">
        <f t="shared" si="43"/>
        <v>0</v>
      </c>
      <c r="BH73" s="164">
        <f t="shared" si="10"/>
        <v>0</v>
      </c>
      <c r="BI73" s="156">
        <f t="shared" si="11"/>
      </c>
      <c r="BJ73" s="156">
        <f t="shared" si="12"/>
      </c>
      <c r="BK73" s="156">
        <f t="shared" si="13"/>
      </c>
      <c r="BL73" s="156">
        <f t="shared" si="44"/>
      </c>
    </row>
    <row r="74" spans="1:64" ht="12.75">
      <c r="A74" s="269"/>
      <c r="B74" s="167"/>
      <c r="C74" s="173"/>
      <c r="D74" s="173"/>
      <c r="E74" s="174"/>
      <c r="F74" s="174"/>
      <c r="G74" s="175"/>
      <c r="H74" s="176"/>
      <c r="I74" s="25">
        <v>1</v>
      </c>
      <c r="J74" s="177"/>
      <c r="K74" s="178"/>
      <c r="L74" s="230">
        <f t="shared" si="0"/>
      </c>
      <c r="M74" s="231">
        <f t="shared" si="14"/>
      </c>
      <c r="N74" s="232">
        <f t="shared" si="15"/>
      </c>
      <c r="O74" s="233">
        <f t="shared" si="16"/>
      </c>
      <c r="P74" s="24"/>
      <c r="Q74" s="25"/>
      <c r="R74" s="232">
        <f t="shared" si="1"/>
      </c>
      <c r="S74" s="234">
        <f t="shared" si="2"/>
      </c>
      <c r="T74" s="235">
        <f t="shared" si="48"/>
      </c>
      <c r="U74" s="228">
        <f t="shared" si="45"/>
      </c>
      <c r="W74" s="11">
        <f t="shared" si="17"/>
        <v>0</v>
      </c>
      <c r="X74" s="12">
        <f t="shared" si="18"/>
      </c>
      <c r="Y74" s="12">
        <f t="shared" si="19"/>
        <v>0</v>
      </c>
      <c r="Z74" s="12">
        <f t="shared" si="20"/>
        <v>0</v>
      </c>
      <c r="AA74" s="12">
        <f t="shared" si="46"/>
      </c>
      <c r="AB74" s="12">
        <f t="shared" si="21"/>
        <v>0</v>
      </c>
      <c r="AC74" s="12">
        <f t="shared" si="22"/>
        <v>0</v>
      </c>
      <c r="AD74" s="12">
        <f t="shared" si="23"/>
      </c>
      <c r="AE74" s="12">
        <f t="shared" si="24"/>
      </c>
      <c r="AF74" s="12">
        <f t="shared" si="47"/>
      </c>
      <c r="AG74" s="12">
        <f t="shared" si="25"/>
      </c>
      <c r="AH74" s="12"/>
      <c r="AI74" s="12">
        <f t="shared" si="26"/>
      </c>
      <c r="AJ74" s="12">
        <f t="shared" si="49"/>
      </c>
      <c r="AK74" s="12">
        <f t="shared" si="28"/>
      </c>
      <c r="AL74" s="12">
        <f t="shared" si="29"/>
      </c>
      <c r="AM74" s="156">
        <f t="shared" si="30"/>
        <v>0</v>
      </c>
      <c r="AN74" s="156">
        <f t="shared" si="31"/>
        <v>0</v>
      </c>
      <c r="AO74" s="156">
        <f t="shared" si="32"/>
        <v>0</v>
      </c>
      <c r="AP74" s="156">
        <f t="shared" si="33"/>
        <v>0</v>
      </c>
      <c r="AQ74" s="156">
        <f t="shared" si="34"/>
        <v>0</v>
      </c>
      <c r="AR74" s="156">
        <f t="shared" si="35"/>
        <v>0</v>
      </c>
      <c r="AS74" s="156">
        <f t="shared" si="3"/>
        <v>0</v>
      </c>
      <c r="AT74" s="156">
        <f t="shared" si="36"/>
        <v>0</v>
      </c>
      <c r="AU74" s="156">
        <f t="shared" si="4"/>
        <v>0</v>
      </c>
      <c r="AV74" s="156">
        <f t="shared" si="5"/>
        <v>0</v>
      </c>
      <c r="AW74" s="156">
        <f t="shared" si="37"/>
        <v>0</v>
      </c>
      <c r="AX74" s="156">
        <f t="shared" si="38"/>
        <v>0</v>
      </c>
      <c r="AY74" s="156">
        <f t="shared" si="39"/>
        <v>0</v>
      </c>
      <c r="AZ74" s="156">
        <f t="shared" si="40"/>
        <v>0</v>
      </c>
      <c r="BA74" s="156">
        <f t="shared" si="41"/>
        <v>0</v>
      </c>
      <c r="BB74" s="156">
        <f t="shared" si="6"/>
      </c>
      <c r="BC74" s="156">
        <f t="shared" si="7"/>
      </c>
      <c r="BD74" s="156">
        <f t="shared" si="8"/>
      </c>
      <c r="BE74" s="156">
        <f t="shared" si="9"/>
      </c>
      <c r="BF74" s="156">
        <f t="shared" si="42"/>
      </c>
      <c r="BG74" s="156">
        <f t="shared" si="43"/>
        <v>0</v>
      </c>
      <c r="BH74" s="164">
        <f t="shared" si="10"/>
        <v>0</v>
      </c>
      <c r="BI74" s="156">
        <f t="shared" si="11"/>
      </c>
      <c r="BJ74" s="156">
        <f t="shared" si="12"/>
      </c>
      <c r="BK74" s="156">
        <f t="shared" si="13"/>
      </c>
      <c r="BL74" s="156">
        <f t="shared" si="44"/>
      </c>
    </row>
    <row r="75" spans="1:64" ht="12.75">
      <c r="A75" s="269"/>
      <c r="B75" s="167"/>
      <c r="C75" s="173"/>
      <c r="D75" s="173"/>
      <c r="E75" s="174"/>
      <c r="F75" s="174"/>
      <c r="G75" s="175"/>
      <c r="H75" s="176"/>
      <c r="I75" s="25">
        <v>1</v>
      </c>
      <c r="J75" s="177"/>
      <c r="K75" s="178"/>
      <c r="L75" s="230">
        <f t="shared" si="0"/>
      </c>
      <c r="M75" s="231">
        <f t="shared" si="14"/>
      </c>
      <c r="N75" s="232">
        <f t="shared" si="15"/>
      </c>
      <c r="O75" s="233">
        <f t="shared" si="16"/>
      </c>
      <c r="P75" s="24"/>
      <c r="Q75" s="25"/>
      <c r="R75" s="232">
        <f t="shared" si="1"/>
      </c>
      <c r="S75" s="234">
        <f t="shared" si="2"/>
      </c>
      <c r="T75" s="235">
        <f t="shared" si="48"/>
      </c>
      <c r="U75" s="228">
        <f t="shared" si="45"/>
      </c>
      <c r="W75" s="11">
        <f t="shared" si="17"/>
        <v>0</v>
      </c>
      <c r="X75" s="12">
        <f t="shared" si="18"/>
      </c>
      <c r="Y75" s="12">
        <f t="shared" si="19"/>
        <v>0</v>
      </c>
      <c r="Z75" s="12">
        <f t="shared" si="20"/>
        <v>0</v>
      </c>
      <c r="AA75" s="12">
        <f t="shared" si="46"/>
      </c>
      <c r="AB75" s="12">
        <f t="shared" si="21"/>
        <v>0</v>
      </c>
      <c r="AC75" s="12">
        <f t="shared" si="22"/>
        <v>0</v>
      </c>
      <c r="AD75" s="12">
        <f t="shared" si="23"/>
      </c>
      <c r="AE75" s="12">
        <f t="shared" si="24"/>
      </c>
      <c r="AF75" s="12">
        <f t="shared" si="47"/>
      </c>
      <c r="AG75" s="12">
        <f t="shared" si="25"/>
      </c>
      <c r="AH75" s="12"/>
      <c r="AI75" s="12">
        <f t="shared" si="26"/>
      </c>
      <c r="AJ75" s="12">
        <f t="shared" si="49"/>
      </c>
      <c r="AK75" s="12">
        <f t="shared" si="28"/>
      </c>
      <c r="AL75" s="12">
        <f t="shared" si="29"/>
      </c>
      <c r="AM75" s="156">
        <f t="shared" si="30"/>
        <v>0</v>
      </c>
      <c r="AN75" s="156">
        <f t="shared" si="31"/>
        <v>0</v>
      </c>
      <c r="AO75" s="156">
        <f t="shared" si="32"/>
        <v>0</v>
      </c>
      <c r="AP75" s="156">
        <f t="shared" si="33"/>
        <v>0</v>
      </c>
      <c r="AQ75" s="156">
        <f t="shared" si="34"/>
        <v>0</v>
      </c>
      <c r="AR75" s="156">
        <f t="shared" si="35"/>
        <v>0</v>
      </c>
      <c r="AS75" s="156">
        <f t="shared" si="3"/>
        <v>0</v>
      </c>
      <c r="AT75" s="156">
        <f t="shared" si="36"/>
        <v>0</v>
      </c>
      <c r="AU75" s="156">
        <f t="shared" si="4"/>
        <v>0</v>
      </c>
      <c r="AV75" s="156">
        <f t="shared" si="5"/>
        <v>0</v>
      </c>
      <c r="AW75" s="156">
        <f t="shared" si="37"/>
        <v>0</v>
      </c>
      <c r="AX75" s="156">
        <f t="shared" si="38"/>
        <v>0</v>
      </c>
      <c r="AY75" s="156">
        <f t="shared" si="39"/>
        <v>0</v>
      </c>
      <c r="AZ75" s="156">
        <f t="shared" si="40"/>
        <v>0</v>
      </c>
      <c r="BA75" s="156">
        <f t="shared" si="41"/>
        <v>0</v>
      </c>
      <c r="BB75" s="156">
        <f t="shared" si="6"/>
      </c>
      <c r="BC75" s="156">
        <f t="shared" si="7"/>
      </c>
      <c r="BD75" s="156">
        <f t="shared" si="8"/>
      </c>
      <c r="BE75" s="156">
        <f t="shared" si="9"/>
      </c>
      <c r="BF75" s="156">
        <f t="shared" si="42"/>
      </c>
      <c r="BG75" s="156">
        <f t="shared" si="43"/>
        <v>0</v>
      </c>
      <c r="BH75" s="164">
        <f t="shared" si="10"/>
        <v>0</v>
      </c>
      <c r="BI75" s="156">
        <f t="shared" si="11"/>
      </c>
      <c r="BJ75" s="156">
        <f t="shared" si="12"/>
      </c>
      <c r="BK75" s="156">
        <f t="shared" si="13"/>
      </c>
      <c r="BL75" s="156">
        <f t="shared" si="44"/>
      </c>
    </row>
    <row r="76" spans="1:64" ht="12.75">
      <c r="A76" s="269"/>
      <c r="B76" s="167"/>
      <c r="C76" s="173"/>
      <c r="D76" s="173"/>
      <c r="E76" s="174"/>
      <c r="F76" s="174"/>
      <c r="G76" s="175"/>
      <c r="H76" s="176"/>
      <c r="I76" s="25">
        <v>1</v>
      </c>
      <c r="J76" s="177"/>
      <c r="K76" s="178"/>
      <c r="L76" s="230">
        <f t="shared" si="0"/>
      </c>
      <c r="M76" s="231">
        <f t="shared" si="14"/>
      </c>
      <c r="N76" s="232">
        <f t="shared" si="15"/>
      </c>
      <c r="O76" s="233">
        <f t="shared" si="16"/>
      </c>
      <c r="P76" s="24"/>
      <c r="Q76" s="25"/>
      <c r="R76" s="232">
        <f t="shared" si="1"/>
      </c>
      <c r="S76" s="234">
        <f t="shared" si="2"/>
      </c>
      <c r="T76" s="235">
        <f t="shared" si="48"/>
      </c>
      <c r="U76" s="228">
        <f t="shared" si="45"/>
      </c>
      <c r="W76" s="11">
        <f t="shared" si="17"/>
        <v>0</v>
      </c>
      <c r="X76" s="12">
        <f t="shared" si="18"/>
      </c>
      <c r="Y76" s="12">
        <f t="shared" si="19"/>
        <v>0</v>
      </c>
      <c r="Z76" s="12">
        <f t="shared" si="20"/>
        <v>0</v>
      </c>
      <c r="AA76" s="12">
        <f t="shared" si="46"/>
      </c>
      <c r="AB76" s="12">
        <f t="shared" si="21"/>
        <v>0</v>
      </c>
      <c r="AC76" s="12">
        <f t="shared" si="22"/>
        <v>0</v>
      </c>
      <c r="AD76" s="12">
        <f t="shared" si="23"/>
      </c>
      <c r="AE76" s="12">
        <f t="shared" si="24"/>
      </c>
      <c r="AF76" s="12">
        <f t="shared" si="47"/>
      </c>
      <c r="AG76" s="12">
        <f t="shared" si="25"/>
      </c>
      <c r="AH76" s="12"/>
      <c r="AI76" s="12">
        <f t="shared" si="26"/>
      </c>
      <c r="AJ76" s="12">
        <f t="shared" si="49"/>
      </c>
      <c r="AK76" s="12">
        <f t="shared" si="28"/>
      </c>
      <c r="AL76" s="12">
        <f t="shared" si="29"/>
      </c>
      <c r="AM76" s="156">
        <f t="shared" si="30"/>
        <v>0</v>
      </c>
      <c r="AN76" s="156">
        <f t="shared" si="31"/>
        <v>0</v>
      </c>
      <c r="AO76" s="156">
        <f t="shared" si="32"/>
        <v>0</v>
      </c>
      <c r="AP76" s="156">
        <f t="shared" si="33"/>
        <v>0</v>
      </c>
      <c r="AQ76" s="156">
        <f t="shared" si="34"/>
        <v>0</v>
      </c>
      <c r="AR76" s="156">
        <f t="shared" si="35"/>
        <v>0</v>
      </c>
      <c r="AS76" s="156">
        <f t="shared" si="3"/>
        <v>0</v>
      </c>
      <c r="AT76" s="156">
        <f t="shared" si="36"/>
        <v>0</v>
      </c>
      <c r="AU76" s="156">
        <f t="shared" si="4"/>
        <v>0</v>
      </c>
      <c r="AV76" s="156">
        <f t="shared" si="5"/>
        <v>0</v>
      </c>
      <c r="AW76" s="156">
        <f t="shared" si="37"/>
        <v>0</v>
      </c>
      <c r="AX76" s="156">
        <f t="shared" si="38"/>
        <v>0</v>
      </c>
      <c r="AY76" s="156">
        <f t="shared" si="39"/>
        <v>0</v>
      </c>
      <c r="AZ76" s="156">
        <f t="shared" si="40"/>
        <v>0</v>
      </c>
      <c r="BA76" s="156">
        <f t="shared" si="41"/>
        <v>0</v>
      </c>
      <c r="BB76" s="156">
        <f t="shared" si="6"/>
      </c>
      <c r="BC76" s="156">
        <f t="shared" si="7"/>
      </c>
      <c r="BD76" s="156">
        <f t="shared" si="8"/>
      </c>
      <c r="BE76" s="156">
        <f t="shared" si="9"/>
      </c>
      <c r="BF76" s="156">
        <f t="shared" si="42"/>
      </c>
      <c r="BG76" s="156">
        <f t="shared" si="43"/>
        <v>0</v>
      </c>
      <c r="BH76" s="164">
        <f t="shared" si="10"/>
        <v>0</v>
      </c>
      <c r="BI76" s="156">
        <f t="shared" si="11"/>
      </c>
      <c r="BJ76" s="156">
        <f t="shared" si="12"/>
      </c>
      <c r="BK76" s="156">
        <f t="shared" si="13"/>
      </c>
      <c r="BL76" s="156">
        <f t="shared" si="44"/>
      </c>
    </row>
    <row r="77" spans="1:64" ht="12.75">
      <c r="A77" s="269"/>
      <c r="B77" s="167"/>
      <c r="C77" s="173"/>
      <c r="D77" s="173"/>
      <c r="E77" s="174"/>
      <c r="F77" s="174"/>
      <c r="G77" s="175"/>
      <c r="H77" s="176"/>
      <c r="I77" s="25">
        <v>1</v>
      </c>
      <c r="J77" s="177"/>
      <c r="K77" s="178"/>
      <c r="L77" s="230">
        <f t="shared" si="0"/>
      </c>
      <c r="M77" s="231">
        <f t="shared" si="14"/>
      </c>
      <c r="N77" s="232">
        <f t="shared" si="15"/>
      </c>
      <c r="O77" s="233">
        <f t="shared" si="16"/>
      </c>
      <c r="P77" s="24"/>
      <c r="Q77" s="25"/>
      <c r="R77" s="232">
        <f t="shared" si="1"/>
      </c>
      <c r="S77" s="234">
        <f t="shared" si="2"/>
      </c>
      <c r="T77" s="235">
        <f t="shared" si="48"/>
      </c>
      <c r="U77" s="228">
        <f t="shared" si="45"/>
      </c>
      <c r="W77" s="11">
        <f t="shared" si="17"/>
        <v>0</v>
      </c>
      <c r="X77" s="12">
        <f t="shared" si="18"/>
      </c>
      <c r="Y77" s="12">
        <f t="shared" si="19"/>
        <v>0</v>
      </c>
      <c r="Z77" s="12">
        <f t="shared" si="20"/>
        <v>0</v>
      </c>
      <c r="AA77" s="12">
        <f t="shared" si="46"/>
      </c>
      <c r="AB77" s="12">
        <f t="shared" si="21"/>
        <v>0</v>
      </c>
      <c r="AC77" s="12">
        <f t="shared" si="22"/>
        <v>0</v>
      </c>
      <c r="AD77" s="12">
        <f t="shared" si="23"/>
      </c>
      <c r="AE77" s="12">
        <f t="shared" si="24"/>
      </c>
      <c r="AF77" s="12">
        <f t="shared" si="47"/>
      </c>
      <c r="AG77" s="12">
        <f t="shared" si="25"/>
      </c>
      <c r="AH77" s="12"/>
      <c r="AI77" s="12">
        <f t="shared" si="26"/>
      </c>
      <c r="AJ77" s="12">
        <f t="shared" si="49"/>
      </c>
      <c r="AK77" s="12">
        <f t="shared" si="28"/>
      </c>
      <c r="AL77" s="12">
        <f t="shared" si="29"/>
      </c>
      <c r="AM77" s="156">
        <f t="shared" si="30"/>
        <v>0</v>
      </c>
      <c r="AN77" s="156">
        <f t="shared" si="31"/>
        <v>0</v>
      </c>
      <c r="AO77" s="156">
        <f t="shared" si="32"/>
        <v>0</v>
      </c>
      <c r="AP77" s="156">
        <f t="shared" si="33"/>
        <v>0</v>
      </c>
      <c r="AQ77" s="156">
        <f t="shared" si="34"/>
        <v>0</v>
      </c>
      <c r="AR77" s="156">
        <f t="shared" si="35"/>
        <v>0</v>
      </c>
      <c r="AS77" s="156">
        <f t="shared" si="3"/>
        <v>0</v>
      </c>
      <c r="AT77" s="156">
        <f t="shared" si="36"/>
        <v>0</v>
      </c>
      <c r="AU77" s="156">
        <f t="shared" si="4"/>
        <v>0</v>
      </c>
      <c r="AV77" s="156">
        <f t="shared" si="5"/>
        <v>0</v>
      </c>
      <c r="AW77" s="156">
        <f t="shared" si="37"/>
        <v>0</v>
      </c>
      <c r="AX77" s="156">
        <f t="shared" si="38"/>
        <v>0</v>
      </c>
      <c r="AY77" s="156">
        <f t="shared" si="39"/>
        <v>0</v>
      </c>
      <c r="AZ77" s="156">
        <f t="shared" si="40"/>
        <v>0</v>
      </c>
      <c r="BA77" s="156">
        <f t="shared" si="41"/>
        <v>0</v>
      </c>
      <c r="BB77" s="156">
        <f t="shared" si="6"/>
      </c>
      <c r="BC77" s="156">
        <f t="shared" si="7"/>
      </c>
      <c r="BD77" s="156">
        <f t="shared" si="8"/>
      </c>
      <c r="BE77" s="156">
        <f t="shared" si="9"/>
      </c>
      <c r="BF77" s="156">
        <f t="shared" si="42"/>
      </c>
      <c r="BG77" s="156">
        <f t="shared" si="43"/>
        <v>0</v>
      </c>
      <c r="BH77" s="164">
        <f t="shared" si="10"/>
        <v>0</v>
      </c>
      <c r="BI77" s="156">
        <f t="shared" si="11"/>
      </c>
      <c r="BJ77" s="156">
        <f t="shared" si="12"/>
      </c>
      <c r="BK77" s="156">
        <f t="shared" si="13"/>
      </c>
      <c r="BL77" s="156">
        <f t="shared" si="44"/>
      </c>
    </row>
    <row r="78" spans="1:64" ht="12.75">
      <c r="A78" s="269"/>
      <c r="B78" s="167"/>
      <c r="C78" s="173"/>
      <c r="D78" s="173"/>
      <c r="E78" s="174"/>
      <c r="F78" s="174"/>
      <c r="G78" s="175"/>
      <c r="H78" s="176"/>
      <c r="I78" s="25">
        <v>1</v>
      </c>
      <c r="J78" s="177"/>
      <c r="K78" s="178"/>
      <c r="L78" s="230">
        <f t="shared" si="0"/>
      </c>
      <c r="M78" s="231">
        <f t="shared" si="14"/>
      </c>
      <c r="N78" s="232">
        <f t="shared" si="15"/>
      </c>
      <c r="O78" s="233">
        <f t="shared" si="16"/>
      </c>
      <c r="P78" s="24"/>
      <c r="Q78" s="25"/>
      <c r="R78" s="232">
        <f t="shared" si="1"/>
      </c>
      <c r="S78" s="234">
        <f t="shared" si="2"/>
      </c>
      <c r="T78" s="235">
        <f t="shared" si="48"/>
      </c>
      <c r="U78" s="228">
        <f t="shared" si="45"/>
      </c>
      <c r="W78" s="11">
        <f t="shared" si="17"/>
        <v>0</v>
      </c>
      <c r="X78" s="12">
        <f t="shared" si="18"/>
      </c>
      <c r="Y78" s="12">
        <f t="shared" si="19"/>
        <v>0</v>
      </c>
      <c r="Z78" s="12">
        <f t="shared" si="20"/>
        <v>0</v>
      </c>
      <c r="AA78" s="12">
        <f t="shared" si="46"/>
      </c>
      <c r="AB78" s="12">
        <f t="shared" si="21"/>
        <v>0</v>
      </c>
      <c r="AC78" s="12">
        <f t="shared" si="22"/>
        <v>0</v>
      </c>
      <c r="AD78" s="12">
        <f t="shared" si="23"/>
      </c>
      <c r="AE78" s="12">
        <f t="shared" si="24"/>
      </c>
      <c r="AF78" s="12">
        <f t="shared" si="47"/>
      </c>
      <c r="AG78" s="12">
        <f t="shared" si="25"/>
      </c>
      <c r="AH78" s="12"/>
      <c r="AI78" s="12">
        <f t="shared" si="26"/>
      </c>
      <c r="AJ78" s="12">
        <f t="shared" si="49"/>
      </c>
      <c r="AK78" s="12">
        <f t="shared" si="28"/>
      </c>
      <c r="AL78" s="12">
        <f t="shared" si="29"/>
      </c>
      <c r="AM78" s="156">
        <f t="shared" si="30"/>
        <v>0</v>
      </c>
      <c r="AN78" s="156">
        <f t="shared" si="31"/>
        <v>0</v>
      </c>
      <c r="AO78" s="156">
        <f t="shared" si="32"/>
        <v>0</v>
      </c>
      <c r="AP78" s="156">
        <f t="shared" si="33"/>
        <v>0</v>
      </c>
      <c r="AQ78" s="156">
        <f t="shared" si="34"/>
        <v>0</v>
      </c>
      <c r="AR78" s="156">
        <f t="shared" si="35"/>
        <v>0</v>
      </c>
      <c r="AS78" s="156">
        <f t="shared" si="3"/>
        <v>0</v>
      </c>
      <c r="AT78" s="156">
        <f t="shared" si="36"/>
        <v>0</v>
      </c>
      <c r="AU78" s="156">
        <f t="shared" si="4"/>
        <v>0</v>
      </c>
      <c r="AV78" s="156">
        <f t="shared" si="5"/>
        <v>0</v>
      </c>
      <c r="AW78" s="156">
        <f t="shared" si="37"/>
        <v>0</v>
      </c>
      <c r="AX78" s="156">
        <f t="shared" si="38"/>
        <v>0</v>
      </c>
      <c r="AY78" s="156">
        <f t="shared" si="39"/>
        <v>0</v>
      </c>
      <c r="AZ78" s="156">
        <f t="shared" si="40"/>
        <v>0</v>
      </c>
      <c r="BA78" s="156">
        <f t="shared" si="41"/>
        <v>0</v>
      </c>
      <c r="BB78" s="156">
        <f t="shared" si="6"/>
      </c>
      <c r="BC78" s="156">
        <f t="shared" si="7"/>
      </c>
      <c r="BD78" s="156">
        <f t="shared" si="8"/>
      </c>
      <c r="BE78" s="156">
        <f t="shared" si="9"/>
      </c>
      <c r="BF78" s="156">
        <f t="shared" si="42"/>
      </c>
      <c r="BG78" s="156">
        <f t="shared" si="43"/>
        <v>0</v>
      </c>
      <c r="BH78" s="164">
        <f t="shared" si="10"/>
        <v>0</v>
      </c>
      <c r="BI78" s="156">
        <f t="shared" si="11"/>
      </c>
      <c r="BJ78" s="156">
        <f t="shared" si="12"/>
      </c>
      <c r="BK78" s="156">
        <f t="shared" si="13"/>
      </c>
      <c r="BL78" s="156">
        <f t="shared" si="44"/>
      </c>
    </row>
    <row r="79" spans="1:64" ht="12.75">
      <c r="A79" s="269"/>
      <c r="B79" s="167"/>
      <c r="C79" s="173"/>
      <c r="D79" s="173"/>
      <c r="E79" s="174"/>
      <c r="F79" s="174"/>
      <c r="G79" s="175"/>
      <c r="H79" s="176"/>
      <c r="I79" s="25">
        <v>1</v>
      </c>
      <c r="J79" s="177"/>
      <c r="K79" s="178"/>
      <c r="L79" s="230">
        <f t="shared" si="0"/>
      </c>
      <c r="M79" s="231">
        <f t="shared" si="14"/>
      </c>
      <c r="N79" s="232">
        <f t="shared" si="15"/>
      </c>
      <c r="O79" s="233">
        <f t="shared" si="16"/>
      </c>
      <c r="P79" s="24"/>
      <c r="Q79" s="25"/>
      <c r="R79" s="232">
        <f t="shared" si="1"/>
      </c>
      <c r="S79" s="234">
        <f t="shared" si="2"/>
      </c>
      <c r="T79" s="235">
        <f t="shared" si="48"/>
      </c>
      <c r="U79" s="228">
        <f t="shared" si="45"/>
      </c>
      <c r="W79" s="11">
        <f t="shared" si="17"/>
        <v>0</v>
      </c>
      <c r="X79" s="12">
        <f t="shared" si="18"/>
      </c>
      <c r="Y79" s="12">
        <f t="shared" si="19"/>
        <v>0</v>
      </c>
      <c r="Z79" s="12">
        <f t="shared" si="20"/>
        <v>0</v>
      </c>
      <c r="AA79" s="12">
        <f t="shared" si="46"/>
      </c>
      <c r="AB79" s="12">
        <f t="shared" si="21"/>
        <v>0</v>
      </c>
      <c r="AC79" s="12">
        <f t="shared" si="22"/>
        <v>0</v>
      </c>
      <c r="AD79" s="12">
        <f t="shared" si="23"/>
      </c>
      <c r="AE79" s="12">
        <f t="shared" si="24"/>
      </c>
      <c r="AF79" s="12">
        <f t="shared" si="47"/>
      </c>
      <c r="AG79" s="12">
        <f t="shared" si="25"/>
      </c>
      <c r="AH79" s="12"/>
      <c r="AI79" s="12">
        <f t="shared" si="26"/>
      </c>
      <c r="AJ79" s="12">
        <f t="shared" si="49"/>
      </c>
      <c r="AK79" s="12">
        <f t="shared" si="28"/>
      </c>
      <c r="AL79" s="12">
        <f t="shared" si="29"/>
      </c>
      <c r="AM79" s="156">
        <f t="shared" si="30"/>
        <v>0</v>
      </c>
      <c r="AN79" s="156">
        <f t="shared" si="31"/>
        <v>0</v>
      </c>
      <c r="AO79" s="156">
        <f t="shared" si="32"/>
        <v>0</v>
      </c>
      <c r="AP79" s="156">
        <f t="shared" si="33"/>
        <v>0</v>
      </c>
      <c r="AQ79" s="156">
        <f t="shared" si="34"/>
        <v>0</v>
      </c>
      <c r="AR79" s="156">
        <f t="shared" si="35"/>
        <v>0</v>
      </c>
      <c r="AS79" s="156">
        <f t="shared" si="3"/>
        <v>0</v>
      </c>
      <c r="AT79" s="156">
        <f t="shared" si="36"/>
        <v>0</v>
      </c>
      <c r="AU79" s="156">
        <f t="shared" si="4"/>
        <v>0</v>
      </c>
      <c r="AV79" s="156">
        <f t="shared" si="5"/>
        <v>0</v>
      </c>
      <c r="AW79" s="156">
        <f t="shared" si="37"/>
        <v>0</v>
      </c>
      <c r="AX79" s="156">
        <f t="shared" si="38"/>
        <v>0</v>
      </c>
      <c r="AY79" s="156">
        <f t="shared" si="39"/>
        <v>0</v>
      </c>
      <c r="AZ79" s="156">
        <f t="shared" si="40"/>
        <v>0</v>
      </c>
      <c r="BA79" s="156">
        <f t="shared" si="41"/>
        <v>0</v>
      </c>
      <c r="BB79" s="156">
        <f t="shared" si="6"/>
      </c>
      <c r="BC79" s="156">
        <f t="shared" si="7"/>
      </c>
      <c r="BD79" s="156">
        <f t="shared" si="8"/>
      </c>
      <c r="BE79" s="156">
        <f t="shared" si="9"/>
      </c>
      <c r="BF79" s="156">
        <f t="shared" si="42"/>
      </c>
      <c r="BG79" s="156">
        <f t="shared" si="43"/>
        <v>0</v>
      </c>
      <c r="BH79" s="164">
        <f t="shared" si="10"/>
        <v>0</v>
      </c>
      <c r="BI79" s="156">
        <f t="shared" si="11"/>
      </c>
      <c r="BJ79" s="156">
        <f t="shared" si="12"/>
      </c>
      <c r="BK79" s="156">
        <f t="shared" si="13"/>
      </c>
      <c r="BL79" s="156">
        <f t="shared" si="44"/>
      </c>
    </row>
    <row r="80" spans="1:64" ht="12.75">
      <c r="A80" s="269"/>
      <c r="B80" s="167"/>
      <c r="C80" s="173"/>
      <c r="D80" s="173"/>
      <c r="E80" s="174"/>
      <c r="F80" s="174"/>
      <c r="G80" s="175"/>
      <c r="H80" s="176"/>
      <c r="I80" s="25">
        <v>1</v>
      </c>
      <c r="J80" s="177"/>
      <c r="K80" s="178"/>
      <c r="L80" s="230">
        <f t="shared" si="0"/>
      </c>
      <c r="M80" s="231">
        <f t="shared" si="14"/>
      </c>
      <c r="N80" s="232">
        <f t="shared" si="15"/>
      </c>
      <c r="O80" s="233">
        <f t="shared" si="16"/>
      </c>
      <c r="P80" s="24"/>
      <c r="Q80" s="25"/>
      <c r="R80" s="232">
        <f t="shared" si="1"/>
      </c>
      <c r="S80" s="234">
        <f t="shared" si="2"/>
      </c>
      <c r="T80" s="235">
        <f t="shared" si="48"/>
      </c>
      <c r="U80" s="228">
        <f t="shared" si="45"/>
      </c>
      <c r="W80" s="11">
        <f t="shared" si="17"/>
        <v>0</v>
      </c>
      <c r="X80" s="12">
        <f t="shared" si="18"/>
      </c>
      <c r="Y80" s="12">
        <f t="shared" si="19"/>
        <v>0</v>
      </c>
      <c r="Z80" s="12">
        <f t="shared" si="20"/>
        <v>0</v>
      </c>
      <c r="AA80" s="12">
        <f t="shared" si="46"/>
      </c>
      <c r="AB80" s="12">
        <f t="shared" si="21"/>
        <v>0</v>
      </c>
      <c r="AC80" s="12">
        <f t="shared" si="22"/>
        <v>0</v>
      </c>
      <c r="AD80" s="12">
        <f t="shared" si="23"/>
      </c>
      <c r="AE80" s="12">
        <f t="shared" si="24"/>
      </c>
      <c r="AF80" s="12">
        <f t="shared" si="47"/>
      </c>
      <c r="AG80" s="12">
        <f t="shared" si="25"/>
      </c>
      <c r="AH80" s="12"/>
      <c r="AI80" s="12">
        <f t="shared" si="26"/>
      </c>
      <c r="AJ80" s="12">
        <f t="shared" si="49"/>
      </c>
      <c r="AK80" s="12">
        <f t="shared" si="28"/>
      </c>
      <c r="AL80" s="12">
        <f t="shared" si="29"/>
      </c>
      <c r="AM80" s="156">
        <f t="shared" si="30"/>
        <v>0</v>
      </c>
      <c r="AN80" s="156">
        <f t="shared" si="31"/>
        <v>0</v>
      </c>
      <c r="AO80" s="156">
        <f t="shared" si="32"/>
        <v>0</v>
      </c>
      <c r="AP80" s="156">
        <f t="shared" si="33"/>
        <v>0</v>
      </c>
      <c r="AQ80" s="156">
        <f t="shared" si="34"/>
        <v>0</v>
      </c>
      <c r="AR80" s="156">
        <f t="shared" si="35"/>
        <v>0</v>
      </c>
      <c r="AS80" s="156">
        <f t="shared" si="3"/>
        <v>0</v>
      </c>
      <c r="AT80" s="156">
        <f t="shared" si="36"/>
        <v>0</v>
      </c>
      <c r="AU80" s="156">
        <f t="shared" si="4"/>
        <v>0</v>
      </c>
      <c r="AV80" s="156">
        <f t="shared" si="5"/>
        <v>0</v>
      </c>
      <c r="AW80" s="156">
        <f t="shared" si="37"/>
        <v>0</v>
      </c>
      <c r="AX80" s="156">
        <f t="shared" si="38"/>
        <v>0</v>
      </c>
      <c r="AY80" s="156">
        <f t="shared" si="39"/>
        <v>0</v>
      </c>
      <c r="AZ80" s="156">
        <f t="shared" si="40"/>
        <v>0</v>
      </c>
      <c r="BA80" s="156">
        <f t="shared" si="41"/>
        <v>0</v>
      </c>
      <c r="BB80" s="156">
        <f t="shared" si="6"/>
      </c>
      <c r="BC80" s="156">
        <f t="shared" si="7"/>
      </c>
      <c r="BD80" s="156">
        <f t="shared" si="8"/>
      </c>
      <c r="BE80" s="156">
        <f t="shared" si="9"/>
      </c>
      <c r="BF80" s="156">
        <f t="shared" si="42"/>
      </c>
      <c r="BG80" s="156">
        <f t="shared" si="43"/>
        <v>0</v>
      </c>
      <c r="BH80" s="164">
        <f t="shared" si="10"/>
        <v>0</v>
      </c>
      <c r="BI80" s="156">
        <f t="shared" si="11"/>
      </c>
      <c r="BJ80" s="156">
        <f t="shared" si="12"/>
      </c>
      <c r="BK80" s="156">
        <f t="shared" si="13"/>
      </c>
      <c r="BL80" s="156">
        <f t="shared" si="44"/>
      </c>
    </row>
    <row r="81" spans="1:64" ht="12.75">
      <c r="A81" s="269"/>
      <c r="B81" s="167"/>
      <c r="C81" s="173"/>
      <c r="D81" s="173"/>
      <c r="E81" s="174"/>
      <c r="F81" s="174"/>
      <c r="G81" s="175"/>
      <c r="H81" s="176"/>
      <c r="I81" s="25">
        <v>1</v>
      </c>
      <c r="J81" s="177"/>
      <c r="K81" s="178"/>
      <c r="L81" s="230">
        <f t="shared" si="0"/>
      </c>
      <c r="M81" s="231">
        <f t="shared" si="14"/>
      </c>
      <c r="N81" s="232">
        <f t="shared" si="15"/>
      </c>
      <c r="O81" s="233">
        <f t="shared" si="16"/>
      </c>
      <c r="P81" s="24"/>
      <c r="Q81" s="25"/>
      <c r="R81" s="232">
        <f t="shared" si="1"/>
      </c>
      <c r="S81" s="234">
        <f t="shared" si="2"/>
      </c>
      <c r="T81" s="235">
        <f t="shared" si="48"/>
      </c>
      <c r="U81" s="228">
        <f t="shared" si="45"/>
      </c>
      <c r="W81" s="11">
        <f t="shared" si="17"/>
        <v>0</v>
      </c>
      <c r="X81" s="12">
        <f t="shared" si="18"/>
      </c>
      <c r="Y81" s="12">
        <f t="shared" si="19"/>
        <v>0</v>
      </c>
      <c r="Z81" s="12">
        <f t="shared" si="20"/>
        <v>0</v>
      </c>
      <c r="AA81" s="12">
        <f t="shared" si="46"/>
      </c>
      <c r="AB81" s="12">
        <f t="shared" si="21"/>
        <v>0</v>
      </c>
      <c r="AC81" s="12">
        <f t="shared" si="22"/>
        <v>0</v>
      </c>
      <c r="AD81" s="12">
        <f t="shared" si="23"/>
      </c>
      <c r="AE81" s="12">
        <f t="shared" si="24"/>
      </c>
      <c r="AF81" s="12">
        <f t="shared" si="47"/>
      </c>
      <c r="AG81" s="12">
        <f t="shared" si="25"/>
      </c>
      <c r="AH81" s="12"/>
      <c r="AI81" s="12">
        <f t="shared" si="26"/>
      </c>
      <c r="AJ81" s="12">
        <f t="shared" si="49"/>
      </c>
      <c r="AK81" s="12">
        <f t="shared" si="28"/>
      </c>
      <c r="AL81" s="12">
        <f t="shared" si="29"/>
      </c>
      <c r="AM81" s="156">
        <f t="shared" si="30"/>
        <v>0</v>
      </c>
      <c r="AN81" s="156">
        <f t="shared" si="31"/>
        <v>0</v>
      </c>
      <c r="AO81" s="156">
        <f t="shared" si="32"/>
        <v>0</v>
      </c>
      <c r="AP81" s="156">
        <f t="shared" si="33"/>
        <v>0</v>
      </c>
      <c r="AQ81" s="156">
        <f t="shared" si="34"/>
        <v>0</v>
      </c>
      <c r="AR81" s="156">
        <f t="shared" si="35"/>
        <v>0</v>
      </c>
      <c r="AS81" s="156">
        <f t="shared" si="3"/>
        <v>0</v>
      </c>
      <c r="AT81" s="156">
        <f t="shared" si="36"/>
        <v>0</v>
      </c>
      <c r="AU81" s="156">
        <f t="shared" si="4"/>
        <v>0</v>
      </c>
      <c r="AV81" s="156">
        <f t="shared" si="5"/>
        <v>0</v>
      </c>
      <c r="AW81" s="156">
        <f t="shared" si="37"/>
        <v>0</v>
      </c>
      <c r="AX81" s="156">
        <f t="shared" si="38"/>
        <v>0</v>
      </c>
      <c r="AY81" s="156">
        <f t="shared" si="39"/>
        <v>0</v>
      </c>
      <c r="AZ81" s="156">
        <f t="shared" si="40"/>
        <v>0</v>
      </c>
      <c r="BA81" s="156">
        <f t="shared" si="41"/>
        <v>0</v>
      </c>
      <c r="BB81" s="156">
        <f t="shared" si="6"/>
      </c>
      <c r="BC81" s="156">
        <f t="shared" si="7"/>
      </c>
      <c r="BD81" s="156">
        <f t="shared" si="8"/>
      </c>
      <c r="BE81" s="156">
        <f t="shared" si="9"/>
      </c>
      <c r="BF81" s="156">
        <f t="shared" si="42"/>
      </c>
      <c r="BG81" s="156">
        <f t="shared" si="43"/>
        <v>0</v>
      </c>
      <c r="BH81" s="164">
        <f t="shared" si="10"/>
        <v>0</v>
      </c>
      <c r="BI81" s="156">
        <f t="shared" si="11"/>
      </c>
      <c r="BJ81" s="156">
        <f t="shared" si="12"/>
      </c>
      <c r="BK81" s="156">
        <f t="shared" si="13"/>
      </c>
      <c r="BL81" s="156">
        <f t="shared" si="44"/>
      </c>
    </row>
    <row r="82" spans="1:64" ht="12.75">
      <c r="A82" s="269"/>
      <c r="B82" s="167"/>
      <c r="C82" s="173"/>
      <c r="D82" s="173"/>
      <c r="E82" s="174"/>
      <c r="F82" s="174"/>
      <c r="G82" s="175"/>
      <c r="H82" s="176"/>
      <c r="I82" s="25">
        <v>1</v>
      </c>
      <c r="J82" s="177"/>
      <c r="K82" s="178"/>
      <c r="L82" s="230">
        <f t="shared" si="0"/>
      </c>
      <c r="M82" s="231">
        <f t="shared" si="14"/>
      </c>
      <c r="N82" s="232">
        <f t="shared" si="15"/>
      </c>
      <c r="O82" s="233">
        <f t="shared" si="16"/>
      </c>
      <c r="P82" s="24"/>
      <c r="Q82" s="25"/>
      <c r="R82" s="232">
        <f t="shared" si="1"/>
      </c>
      <c r="S82" s="234">
        <f t="shared" si="2"/>
      </c>
      <c r="T82" s="235">
        <f t="shared" si="48"/>
      </c>
      <c r="U82" s="228">
        <f t="shared" si="45"/>
      </c>
      <c r="W82" s="11">
        <f t="shared" si="17"/>
        <v>0</v>
      </c>
      <c r="X82" s="12">
        <f t="shared" si="18"/>
      </c>
      <c r="Y82" s="12">
        <f t="shared" si="19"/>
        <v>0</v>
      </c>
      <c r="Z82" s="12">
        <f t="shared" si="20"/>
        <v>0</v>
      </c>
      <c r="AA82" s="12">
        <f t="shared" si="46"/>
      </c>
      <c r="AB82" s="12">
        <f t="shared" si="21"/>
        <v>0</v>
      </c>
      <c r="AC82" s="12">
        <f t="shared" si="22"/>
        <v>0</v>
      </c>
      <c r="AD82" s="12">
        <f t="shared" si="23"/>
      </c>
      <c r="AE82" s="12">
        <f t="shared" si="24"/>
      </c>
      <c r="AF82" s="12">
        <f t="shared" si="47"/>
      </c>
      <c r="AG82" s="12">
        <f t="shared" si="25"/>
      </c>
      <c r="AH82" s="12"/>
      <c r="AI82" s="12">
        <f t="shared" si="26"/>
      </c>
      <c r="AJ82" s="12">
        <f t="shared" si="49"/>
      </c>
      <c r="AK82" s="12">
        <f t="shared" si="28"/>
      </c>
      <c r="AL82" s="12">
        <f t="shared" si="29"/>
      </c>
      <c r="AM82" s="156">
        <f t="shared" si="30"/>
        <v>0</v>
      </c>
      <c r="AN82" s="156">
        <f t="shared" si="31"/>
        <v>0</v>
      </c>
      <c r="AO82" s="156">
        <f t="shared" si="32"/>
        <v>0</v>
      </c>
      <c r="AP82" s="156">
        <f t="shared" si="33"/>
        <v>0</v>
      </c>
      <c r="AQ82" s="156">
        <f t="shared" si="34"/>
        <v>0</v>
      </c>
      <c r="AR82" s="156">
        <f t="shared" si="35"/>
        <v>0</v>
      </c>
      <c r="AS82" s="156">
        <f t="shared" si="3"/>
        <v>0</v>
      </c>
      <c r="AT82" s="156">
        <f t="shared" si="36"/>
        <v>0</v>
      </c>
      <c r="AU82" s="156">
        <f t="shared" si="4"/>
        <v>0</v>
      </c>
      <c r="AV82" s="156">
        <f t="shared" si="5"/>
        <v>0</v>
      </c>
      <c r="AW82" s="156">
        <f t="shared" si="37"/>
        <v>0</v>
      </c>
      <c r="AX82" s="156">
        <f t="shared" si="38"/>
        <v>0</v>
      </c>
      <c r="AY82" s="156">
        <f t="shared" si="39"/>
        <v>0</v>
      </c>
      <c r="AZ82" s="156">
        <f t="shared" si="40"/>
        <v>0</v>
      </c>
      <c r="BA82" s="156">
        <f t="shared" si="41"/>
        <v>0</v>
      </c>
      <c r="BB82" s="156">
        <f t="shared" si="6"/>
      </c>
      <c r="BC82" s="156">
        <f t="shared" si="7"/>
      </c>
      <c r="BD82" s="156">
        <f t="shared" si="8"/>
      </c>
      <c r="BE82" s="156">
        <f t="shared" si="9"/>
      </c>
      <c r="BF82" s="156">
        <f t="shared" si="42"/>
      </c>
      <c r="BG82" s="156">
        <f t="shared" si="43"/>
        <v>0</v>
      </c>
      <c r="BH82" s="164">
        <f t="shared" si="10"/>
        <v>0</v>
      </c>
      <c r="BI82" s="156">
        <f t="shared" si="11"/>
      </c>
      <c r="BJ82" s="156">
        <f t="shared" si="12"/>
      </c>
      <c r="BK82" s="156">
        <f t="shared" si="13"/>
      </c>
      <c r="BL82" s="156">
        <f t="shared" si="44"/>
      </c>
    </row>
    <row r="83" spans="1:64" ht="12.75">
      <c r="A83" s="269"/>
      <c r="B83" s="167"/>
      <c r="C83" s="173"/>
      <c r="D83" s="173"/>
      <c r="E83" s="174"/>
      <c r="F83" s="174"/>
      <c r="G83" s="175"/>
      <c r="H83" s="176"/>
      <c r="I83" s="25">
        <v>1</v>
      </c>
      <c r="J83" s="177"/>
      <c r="K83" s="178"/>
      <c r="L83" s="230">
        <f t="shared" si="0"/>
      </c>
      <c r="M83" s="231">
        <f t="shared" si="14"/>
      </c>
      <c r="N83" s="232">
        <f t="shared" si="15"/>
      </c>
      <c r="O83" s="233">
        <f t="shared" si="16"/>
      </c>
      <c r="P83" s="24"/>
      <c r="Q83" s="25"/>
      <c r="R83" s="232">
        <f t="shared" si="1"/>
      </c>
      <c r="S83" s="234">
        <f t="shared" si="2"/>
      </c>
      <c r="T83" s="235">
        <f t="shared" si="48"/>
      </c>
      <c r="U83" s="228">
        <f t="shared" si="45"/>
      </c>
      <c r="W83" s="11">
        <f t="shared" si="17"/>
        <v>0</v>
      </c>
      <c r="X83" s="12">
        <f t="shared" si="18"/>
      </c>
      <c r="Y83" s="12">
        <f t="shared" si="19"/>
        <v>0</v>
      </c>
      <c r="Z83" s="12">
        <f t="shared" si="20"/>
        <v>0</v>
      </c>
      <c r="AA83" s="12">
        <f t="shared" si="46"/>
      </c>
      <c r="AB83" s="12">
        <f t="shared" si="21"/>
        <v>0</v>
      </c>
      <c r="AC83" s="12">
        <f t="shared" si="22"/>
        <v>0</v>
      </c>
      <c r="AD83" s="12">
        <f t="shared" si="23"/>
      </c>
      <c r="AE83" s="12">
        <f t="shared" si="24"/>
      </c>
      <c r="AF83" s="12">
        <f t="shared" si="47"/>
      </c>
      <c r="AG83" s="12">
        <f t="shared" si="25"/>
      </c>
      <c r="AH83" s="12"/>
      <c r="AI83" s="12">
        <f t="shared" si="26"/>
      </c>
      <c r="AJ83" s="12">
        <f t="shared" si="49"/>
      </c>
      <c r="AK83" s="12">
        <f t="shared" si="28"/>
      </c>
      <c r="AL83" s="12">
        <f t="shared" si="29"/>
      </c>
      <c r="AM83" s="156">
        <f t="shared" si="30"/>
        <v>0</v>
      </c>
      <c r="AN83" s="156">
        <f t="shared" si="31"/>
        <v>0</v>
      </c>
      <c r="AO83" s="156">
        <f t="shared" si="32"/>
        <v>0</v>
      </c>
      <c r="AP83" s="156">
        <f t="shared" si="33"/>
        <v>0</v>
      </c>
      <c r="AQ83" s="156">
        <f t="shared" si="34"/>
        <v>0</v>
      </c>
      <c r="AR83" s="156">
        <f t="shared" si="35"/>
        <v>0</v>
      </c>
      <c r="AS83" s="156">
        <f t="shared" si="3"/>
        <v>0</v>
      </c>
      <c r="AT83" s="156">
        <f t="shared" si="36"/>
        <v>0</v>
      </c>
      <c r="AU83" s="156">
        <f t="shared" si="4"/>
        <v>0</v>
      </c>
      <c r="AV83" s="156">
        <f t="shared" si="5"/>
        <v>0</v>
      </c>
      <c r="AW83" s="156">
        <f t="shared" si="37"/>
        <v>0</v>
      </c>
      <c r="AX83" s="156">
        <f t="shared" si="38"/>
        <v>0</v>
      </c>
      <c r="AY83" s="156">
        <f t="shared" si="39"/>
        <v>0</v>
      </c>
      <c r="AZ83" s="156">
        <f t="shared" si="40"/>
        <v>0</v>
      </c>
      <c r="BA83" s="156">
        <f t="shared" si="41"/>
        <v>0</v>
      </c>
      <c r="BB83" s="156">
        <f t="shared" si="6"/>
      </c>
      <c r="BC83" s="156">
        <f t="shared" si="7"/>
      </c>
      <c r="BD83" s="156">
        <f t="shared" si="8"/>
      </c>
      <c r="BE83" s="156">
        <f t="shared" si="9"/>
      </c>
      <c r="BF83" s="156">
        <f t="shared" si="42"/>
      </c>
      <c r="BG83" s="156">
        <f t="shared" si="43"/>
        <v>0</v>
      </c>
      <c r="BH83" s="164">
        <f t="shared" si="10"/>
        <v>0</v>
      </c>
      <c r="BI83" s="156">
        <f t="shared" si="11"/>
      </c>
      <c r="BJ83" s="156">
        <f t="shared" si="12"/>
      </c>
      <c r="BK83" s="156">
        <f t="shared" si="13"/>
      </c>
      <c r="BL83" s="156">
        <f t="shared" si="44"/>
      </c>
    </row>
    <row r="84" spans="1:64" ht="12.75">
      <c r="A84" s="269"/>
      <c r="B84" s="167"/>
      <c r="C84" s="173"/>
      <c r="D84" s="173"/>
      <c r="E84" s="174"/>
      <c r="F84" s="174"/>
      <c r="G84" s="175"/>
      <c r="H84" s="176"/>
      <c r="I84" s="25">
        <v>1</v>
      </c>
      <c r="J84" s="177"/>
      <c r="K84" s="178"/>
      <c r="L84" s="230">
        <f t="shared" si="0"/>
      </c>
      <c r="M84" s="231">
        <f t="shared" si="14"/>
      </c>
      <c r="N84" s="232">
        <f t="shared" si="15"/>
      </c>
      <c r="O84" s="233">
        <f t="shared" si="16"/>
      </c>
      <c r="P84" s="24"/>
      <c r="Q84" s="25"/>
      <c r="R84" s="232">
        <f t="shared" si="1"/>
      </c>
      <c r="S84" s="234">
        <f t="shared" si="2"/>
      </c>
      <c r="T84" s="235">
        <f t="shared" si="48"/>
      </c>
      <c r="U84" s="228">
        <f t="shared" si="45"/>
      </c>
      <c r="W84" s="11">
        <f t="shared" si="17"/>
        <v>0</v>
      </c>
      <c r="X84" s="12">
        <f t="shared" si="18"/>
      </c>
      <c r="Y84" s="12">
        <f t="shared" si="19"/>
        <v>0</v>
      </c>
      <c r="Z84" s="12">
        <f t="shared" si="20"/>
        <v>0</v>
      </c>
      <c r="AA84" s="12">
        <f t="shared" si="46"/>
      </c>
      <c r="AB84" s="12">
        <f t="shared" si="21"/>
        <v>0</v>
      </c>
      <c r="AC84" s="12">
        <f t="shared" si="22"/>
        <v>0</v>
      </c>
      <c r="AD84" s="12">
        <f t="shared" si="23"/>
      </c>
      <c r="AE84" s="12">
        <f t="shared" si="24"/>
      </c>
      <c r="AF84" s="12">
        <f t="shared" si="47"/>
      </c>
      <c r="AG84" s="12">
        <f t="shared" si="25"/>
      </c>
      <c r="AH84" s="12"/>
      <c r="AI84" s="12">
        <f t="shared" si="26"/>
      </c>
      <c r="AJ84" s="12">
        <f t="shared" si="49"/>
      </c>
      <c r="AK84" s="12">
        <f t="shared" si="28"/>
      </c>
      <c r="AL84" s="12">
        <f t="shared" si="29"/>
      </c>
      <c r="AM84" s="156">
        <f t="shared" si="30"/>
        <v>0</v>
      </c>
      <c r="AN84" s="156">
        <f t="shared" si="31"/>
        <v>0</v>
      </c>
      <c r="AO84" s="156">
        <f t="shared" si="32"/>
        <v>0</v>
      </c>
      <c r="AP84" s="156">
        <f t="shared" si="33"/>
        <v>0</v>
      </c>
      <c r="AQ84" s="156">
        <f t="shared" si="34"/>
        <v>0</v>
      </c>
      <c r="AR84" s="156">
        <f t="shared" si="35"/>
        <v>0</v>
      </c>
      <c r="AS84" s="156">
        <f t="shared" si="3"/>
        <v>0</v>
      </c>
      <c r="AT84" s="156">
        <f t="shared" si="36"/>
        <v>0</v>
      </c>
      <c r="AU84" s="156">
        <f t="shared" si="4"/>
        <v>0</v>
      </c>
      <c r="AV84" s="156">
        <f t="shared" si="5"/>
        <v>0</v>
      </c>
      <c r="AW84" s="156">
        <f t="shared" si="37"/>
        <v>0</v>
      </c>
      <c r="AX84" s="156">
        <f t="shared" si="38"/>
        <v>0</v>
      </c>
      <c r="AY84" s="156">
        <f t="shared" si="39"/>
        <v>0</v>
      </c>
      <c r="AZ84" s="156">
        <f t="shared" si="40"/>
        <v>0</v>
      </c>
      <c r="BA84" s="156">
        <f t="shared" si="41"/>
        <v>0</v>
      </c>
      <c r="BB84" s="156">
        <f t="shared" si="6"/>
      </c>
      <c r="BC84" s="156">
        <f t="shared" si="7"/>
      </c>
      <c r="BD84" s="156">
        <f t="shared" si="8"/>
      </c>
      <c r="BE84" s="156">
        <f t="shared" si="9"/>
      </c>
      <c r="BF84" s="156">
        <f t="shared" si="42"/>
      </c>
      <c r="BG84" s="156">
        <f t="shared" si="43"/>
        <v>0</v>
      </c>
      <c r="BH84" s="164">
        <f t="shared" si="10"/>
        <v>0</v>
      </c>
      <c r="BI84" s="156">
        <f t="shared" si="11"/>
      </c>
      <c r="BJ84" s="156">
        <f t="shared" si="12"/>
      </c>
      <c r="BK84" s="156">
        <f t="shared" si="13"/>
      </c>
      <c r="BL84" s="156">
        <f t="shared" si="44"/>
      </c>
    </row>
    <row r="85" spans="1:64" ht="12.75">
      <c r="A85" s="269"/>
      <c r="B85" s="167"/>
      <c r="C85" s="173"/>
      <c r="D85" s="173"/>
      <c r="E85" s="174"/>
      <c r="F85" s="174"/>
      <c r="G85" s="175"/>
      <c r="H85" s="176"/>
      <c r="I85" s="25">
        <v>1</v>
      </c>
      <c r="J85" s="177"/>
      <c r="K85" s="178"/>
      <c r="L85" s="230">
        <f t="shared" si="0"/>
      </c>
      <c r="M85" s="231">
        <f t="shared" si="14"/>
      </c>
      <c r="N85" s="232">
        <f t="shared" si="15"/>
      </c>
      <c r="O85" s="233">
        <f t="shared" si="16"/>
      </c>
      <c r="P85" s="24"/>
      <c r="Q85" s="25"/>
      <c r="R85" s="232">
        <f t="shared" si="1"/>
      </c>
      <c r="S85" s="234">
        <f t="shared" si="2"/>
      </c>
      <c r="T85" s="235">
        <f t="shared" si="48"/>
      </c>
      <c r="U85" s="228">
        <f t="shared" si="45"/>
      </c>
      <c r="W85" s="11">
        <f t="shared" si="17"/>
        <v>0</v>
      </c>
      <c r="X85" s="12">
        <f t="shared" si="18"/>
      </c>
      <c r="Y85" s="12">
        <f t="shared" si="19"/>
        <v>0</v>
      </c>
      <c r="Z85" s="12">
        <f t="shared" si="20"/>
        <v>0</v>
      </c>
      <c r="AA85" s="12">
        <f t="shared" si="46"/>
      </c>
      <c r="AB85" s="12">
        <f t="shared" si="21"/>
        <v>0</v>
      </c>
      <c r="AC85" s="12">
        <f t="shared" si="22"/>
        <v>0</v>
      </c>
      <c r="AD85" s="12">
        <f t="shared" si="23"/>
      </c>
      <c r="AE85" s="12">
        <f t="shared" si="24"/>
      </c>
      <c r="AF85" s="12">
        <f t="shared" si="47"/>
      </c>
      <c r="AG85" s="12">
        <f t="shared" si="25"/>
      </c>
      <c r="AH85" s="12"/>
      <c r="AI85" s="12">
        <f t="shared" si="26"/>
      </c>
      <c r="AJ85" s="12">
        <f t="shared" si="49"/>
      </c>
      <c r="AK85" s="12">
        <f t="shared" si="28"/>
      </c>
      <c r="AL85" s="12">
        <f t="shared" si="29"/>
      </c>
      <c r="AM85" s="156">
        <f t="shared" si="30"/>
        <v>0</v>
      </c>
      <c r="AN85" s="156">
        <f t="shared" si="31"/>
        <v>0</v>
      </c>
      <c r="AO85" s="156">
        <f t="shared" si="32"/>
        <v>0</v>
      </c>
      <c r="AP85" s="156">
        <f t="shared" si="33"/>
        <v>0</v>
      </c>
      <c r="AQ85" s="156">
        <f t="shared" si="34"/>
        <v>0</v>
      </c>
      <c r="AR85" s="156">
        <f t="shared" si="35"/>
        <v>0</v>
      </c>
      <c r="AS85" s="156">
        <f t="shared" si="3"/>
        <v>0</v>
      </c>
      <c r="AT85" s="156">
        <f t="shared" si="36"/>
        <v>0</v>
      </c>
      <c r="AU85" s="156">
        <f t="shared" si="4"/>
        <v>0</v>
      </c>
      <c r="AV85" s="156">
        <f t="shared" si="5"/>
        <v>0</v>
      </c>
      <c r="AW85" s="156">
        <f t="shared" si="37"/>
        <v>0</v>
      </c>
      <c r="AX85" s="156">
        <f t="shared" si="38"/>
        <v>0</v>
      </c>
      <c r="AY85" s="156">
        <f t="shared" si="39"/>
        <v>0</v>
      </c>
      <c r="AZ85" s="156">
        <f t="shared" si="40"/>
        <v>0</v>
      </c>
      <c r="BA85" s="156">
        <f t="shared" si="41"/>
        <v>0</v>
      </c>
      <c r="BB85" s="156">
        <f t="shared" si="6"/>
      </c>
      <c r="BC85" s="156">
        <f t="shared" si="7"/>
      </c>
      <c r="BD85" s="156">
        <f t="shared" si="8"/>
      </c>
      <c r="BE85" s="156">
        <f t="shared" si="9"/>
      </c>
      <c r="BF85" s="156">
        <f t="shared" si="42"/>
      </c>
      <c r="BG85" s="156">
        <f t="shared" si="43"/>
        <v>0</v>
      </c>
      <c r="BH85" s="164">
        <f t="shared" si="10"/>
        <v>0</v>
      </c>
      <c r="BI85" s="156">
        <f t="shared" si="11"/>
      </c>
      <c r="BJ85" s="156">
        <f t="shared" si="12"/>
      </c>
      <c r="BK85" s="156">
        <f t="shared" si="13"/>
      </c>
      <c r="BL85" s="156">
        <f t="shared" si="44"/>
      </c>
    </row>
    <row r="86" spans="1:64" ht="13.5" thickBot="1">
      <c r="A86" s="269"/>
      <c r="B86" s="167"/>
      <c r="C86" s="173"/>
      <c r="D86" s="173"/>
      <c r="E86" s="174"/>
      <c r="F86" s="174"/>
      <c r="G86" s="175"/>
      <c r="H86" s="176"/>
      <c r="I86" s="25">
        <v>1</v>
      </c>
      <c r="J86" s="177"/>
      <c r="K86" s="178"/>
      <c r="L86" s="230">
        <f t="shared" si="0"/>
      </c>
      <c r="M86" s="231">
        <f t="shared" si="14"/>
      </c>
      <c r="N86" s="232">
        <f t="shared" si="15"/>
      </c>
      <c r="O86" s="233">
        <f t="shared" si="16"/>
      </c>
      <c r="P86" s="26"/>
      <c r="Q86" s="27"/>
      <c r="R86" s="232">
        <f t="shared" si="1"/>
      </c>
      <c r="S86" s="234">
        <f t="shared" si="2"/>
      </c>
      <c r="T86" s="235">
        <f t="shared" si="48"/>
      </c>
      <c r="U86" s="229">
        <f t="shared" si="45"/>
      </c>
      <c r="W86" s="11">
        <f t="shared" si="17"/>
        <v>0</v>
      </c>
      <c r="X86" s="12">
        <f t="shared" si="18"/>
      </c>
      <c r="Y86" s="12">
        <f t="shared" si="19"/>
        <v>0</v>
      </c>
      <c r="Z86" s="12">
        <f t="shared" si="20"/>
        <v>0</v>
      </c>
      <c r="AA86" s="12">
        <f t="shared" si="46"/>
      </c>
      <c r="AB86" s="12">
        <f t="shared" si="21"/>
        <v>0</v>
      </c>
      <c r="AC86" s="12">
        <f t="shared" si="22"/>
        <v>0</v>
      </c>
      <c r="AD86" s="12">
        <f t="shared" si="23"/>
      </c>
      <c r="AE86" s="12">
        <f t="shared" si="24"/>
      </c>
      <c r="AF86" s="12">
        <f t="shared" si="47"/>
      </c>
      <c r="AG86" s="12">
        <f t="shared" si="25"/>
      </c>
      <c r="AH86" s="12"/>
      <c r="AI86" s="12">
        <f t="shared" si="26"/>
      </c>
      <c r="AJ86" s="12">
        <f t="shared" si="49"/>
      </c>
      <c r="AK86" s="12">
        <f t="shared" si="28"/>
      </c>
      <c r="AL86" s="12">
        <f t="shared" si="29"/>
      </c>
      <c r="AM86" s="156">
        <f t="shared" si="30"/>
        <v>0</v>
      </c>
      <c r="AN86" s="156">
        <f t="shared" si="31"/>
        <v>0</v>
      </c>
      <c r="AO86" s="156">
        <f t="shared" si="32"/>
        <v>0</v>
      </c>
      <c r="AP86" s="156">
        <f t="shared" si="33"/>
        <v>0</v>
      </c>
      <c r="AQ86" s="156">
        <f t="shared" si="34"/>
        <v>0</v>
      </c>
      <c r="AR86" s="156">
        <f t="shared" si="35"/>
        <v>0</v>
      </c>
      <c r="AS86" s="156">
        <f t="shared" si="3"/>
        <v>0</v>
      </c>
      <c r="AT86" s="156">
        <f t="shared" si="36"/>
        <v>0</v>
      </c>
      <c r="AU86" s="156">
        <f t="shared" si="4"/>
        <v>0</v>
      </c>
      <c r="AV86" s="156">
        <f t="shared" si="5"/>
        <v>0</v>
      </c>
      <c r="AW86" s="156">
        <f t="shared" si="37"/>
        <v>0</v>
      </c>
      <c r="AX86" s="156">
        <f t="shared" si="38"/>
        <v>0</v>
      </c>
      <c r="AY86" s="156">
        <f t="shared" si="39"/>
        <v>0</v>
      </c>
      <c r="AZ86" s="156">
        <f t="shared" si="40"/>
        <v>0</v>
      </c>
      <c r="BA86" s="156">
        <f t="shared" si="41"/>
        <v>0</v>
      </c>
      <c r="BB86" s="156">
        <f t="shared" si="6"/>
      </c>
      <c r="BC86" s="156">
        <f t="shared" si="7"/>
      </c>
      <c r="BD86" s="156">
        <f t="shared" si="8"/>
      </c>
      <c r="BE86" s="156">
        <f t="shared" si="9"/>
      </c>
      <c r="BF86" s="156">
        <f t="shared" si="42"/>
      </c>
      <c r="BG86" s="156">
        <f t="shared" si="43"/>
        <v>0</v>
      </c>
      <c r="BH86" s="164">
        <f t="shared" si="10"/>
        <v>0</v>
      </c>
      <c r="BI86" s="156">
        <f t="shared" si="11"/>
      </c>
      <c r="BJ86" s="156">
        <f t="shared" si="12"/>
      </c>
      <c r="BK86" s="156">
        <f t="shared" si="13"/>
      </c>
      <c r="BL86" s="156">
        <f t="shared" si="44"/>
      </c>
    </row>
    <row r="87" spans="1:44" s="189" customFormat="1" ht="21" customHeight="1" thickBot="1">
      <c r="A87" s="270"/>
      <c r="B87" s="237"/>
      <c r="C87" s="238"/>
      <c r="D87" s="238"/>
      <c r="E87" s="238"/>
      <c r="F87" s="238"/>
      <c r="G87" s="238"/>
      <c r="H87" s="238"/>
      <c r="I87" s="238"/>
      <c r="J87" s="238"/>
      <c r="K87" s="238"/>
      <c r="L87" s="238"/>
      <c r="M87" s="238"/>
      <c r="N87" s="238"/>
      <c r="O87" s="238"/>
      <c r="P87" s="238"/>
      <c r="Q87" s="238"/>
      <c r="R87" s="238"/>
      <c r="S87" s="238"/>
      <c r="T87" s="238"/>
      <c r="U87" s="238"/>
      <c r="AQ87" s="278"/>
      <c r="AR87" s="278"/>
    </row>
    <row r="88" spans="1:44" ht="21" customHeight="1" thickBot="1">
      <c r="A88" s="270"/>
      <c r="B88" s="236"/>
      <c r="C88" s="219"/>
      <c r="D88" s="219"/>
      <c r="E88" s="289" t="s">
        <v>44</v>
      </c>
      <c r="F88" s="290"/>
      <c r="G88" s="290"/>
      <c r="H88" s="290"/>
      <c r="I88" s="290"/>
      <c r="J88" s="291"/>
      <c r="K88" s="295" t="s">
        <v>161</v>
      </c>
      <c r="L88" s="296"/>
      <c r="M88" s="295" t="s">
        <v>118</v>
      </c>
      <c r="N88" s="296"/>
      <c r="O88" s="295" t="s">
        <v>119</v>
      </c>
      <c r="P88" s="296"/>
      <c r="Q88" s="219"/>
      <c r="R88" s="219"/>
      <c r="S88" s="219"/>
      <c r="T88" s="219"/>
      <c r="U88" s="219"/>
      <c r="AQ88" s="149"/>
      <c r="AR88" s="149"/>
    </row>
    <row r="89" spans="1:44" ht="15.75" customHeight="1" thickBot="1">
      <c r="A89" s="270"/>
      <c r="B89" s="236"/>
      <c r="C89" s="219"/>
      <c r="D89" s="219"/>
      <c r="E89" s="289"/>
      <c r="F89" s="290"/>
      <c r="G89" s="290"/>
      <c r="H89" s="290"/>
      <c r="I89" s="290"/>
      <c r="J89" s="291"/>
      <c r="K89" s="83" t="s">
        <v>22</v>
      </c>
      <c r="L89" s="84" t="s">
        <v>23</v>
      </c>
      <c r="M89" s="83" t="s">
        <v>22</v>
      </c>
      <c r="N89" s="84" t="s">
        <v>23</v>
      </c>
      <c r="O89" s="83" t="s">
        <v>22</v>
      </c>
      <c r="P89" s="84" t="s">
        <v>23</v>
      </c>
      <c r="Q89" s="219"/>
      <c r="R89" s="219"/>
      <c r="S89" s="219"/>
      <c r="T89" s="219"/>
      <c r="U89" s="219"/>
      <c r="AQ89" s="149"/>
      <c r="AR89" s="149"/>
    </row>
    <row r="90" spans="1:44" ht="17.25" customHeight="1" thickBot="1">
      <c r="A90" s="270"/>
      <c r="B90" s="236"/>
      <c r="C90" s="219"/>
      <c r="D90" s="219"/>
      <c r="E90" s="321" t="s">
        <v>32</v>
      </c>
      <c r="F90" s="322"/>
      <c r="G90" s="322"/>
      <c r="H90" s="322"/>
      <c r="I90" s="322"/>
      <c r="J90" s="323"/>
      <c r="K90" s="77">
        <f>SUMPRODUCT($AJ$52:$AJ$86,AF$52:AF$86,AN52:AN86)</f>
        <v>0</v>
      </c>
      <c r="L90" s="67">
        <f>SUMPRODUCT($AJ$52:$AJ$86,AG$52:AG$86,AM52:AM86)</f>
        <v>0</v>
      </c>
      <c r="M90" s="90"/>
      <c r="N90" s="91"/>
      <c r="O90" s="90"/>
      <c r="P90" s="91"/>
      <c r="Q90" s="219"/>
      <c r="R90" s="219"/>
      <c r="S90" s="219"/>
      <c r="T90" s="219"/>
      <c r="U90" s="219"/>
      <c r="AQ90" s="149"/>
      <c r="AR90" s="149"/>
    </row>
    <row r="91" spans="1:44" ht="16.5" customHeight="1">
      <c r="A91" s="270"/>
      <c r="B91" s="236"/>
      <c r="C91" s="219"/>
      <c r="D91" s="219"/>
      <c r="E91" s="292" t="s">
        <v>54</v>
      </c>
      <c r="F91" s="293"/>
      <c r="G91" s="293"/>
      <c r="H91" s="293"/>
      <c r="I91" s="293"/>
      <c r="J91" s="294"/>
      <c r="K91" s="90"/>
      <c r="L91" s="91"/>
      <c r="M91" s="78">
        <f>SUMPRODUCT(Y52:Y86,AF52:AF86,AM52:AM86)</f>
        <v>0</v>
      </c>
      <c r="N91" s="68">
        <f>SUMPRODUCT(AB52:AB86,AG52:AG86,AM52:AM86)</f>
        <v>0</v>
      </c>
      <c r="O91" s="78">
        <f>SUMPRODUCT(Y52:Y86,AF52:AF86,AO52:AO86)</f>
        <v>0</v>
      </c>
      <c r="P91" s="68">
        <f>SUMPRODUCT(AB52:AB86,AG52:AG86,AO52:AO86)</f>
        <v>0</v>
      </c>
      <c r="Q91" s="219"/>
      <c r="R91" s="219"/>
      <c r="S91" s="219"/>
      <c r="T91" s="219"/>
      <c r="U91" s="219"/>
      <c r="AQ91" s="149"/>
      <c r="AR91" s="149"/>
    </row>
    <row r="92" spans="1:21" ht="16.5" customHeight="1" thickBot="1">
      <c r="A92" s="270"/>
      <c r="B92" s="236"/>
      <c r="C92" s="219"/>
      <c r="D92" s="219"/>
      <c r="E92" s="316" t="s">
        <v>55</v>
      </c>
      <c r="F92" s="317"/>
      <c r="G92" s="317"/>
      <c r="H92" s="317"/>
      <c r="I92" s="317"/>
      <c r="J92" s="318"/>
      <c r="K92" s="78">
        <f>SUMPRODUCT(Z52:Z86,$AK$52:$AK$86,AF$52:AF$86,AN52:AN86)</f>
        <v>0</v>
      </c>
      <c r="L92" s="68">
        <f>SUMPRODUCT(AC52:AC86,AG$52:AG$86,AK52:AK86,AM52:AM86)</f>
        <v>0</v>
      </c>
      <c r="M92" s="90"/>
      <c r="N92" s="91"/>
      <c r="O92" s="90"/>
      <c r="P92" s="91"/>
      <c r="Q92" s="219"/>
      <c r="R92" s="219"/>
      <c r="S92" s="219"/>
      <c r="T92" s="219"/>
      <c r="U92" s="219"/>
    </row>
    <row r="93" spans="1:21" ht="16.5" customHeight="1" thickBot="1">
      <c r="A93" s="270"/>
      <c r="B93" s="236"/>
      <c r="C93" s="219"/>
      <c r="D93" s="219"/>
      <c r="E93" s="289" t="s">
        <v>56</v>
      </c>
      <c r="F93" s="290"/>
      <c r="G93" s="290"/>
      <c r="H93" s="290"/>
      <c r="I93" s="290"/>
      <c r="J93" s="291"/>
      <c r="K93" s="78">
        <f>SUMPRODUCT(Z52:Z86,$AL$52:$AL$86,AF$52:AF$86,AN52:AN86)</f>
        <v>0</v>
      </c>
      <c r="L93" s="68">
        <f>SUMPRODUCT($AL$52:$AL$86,AC52:AC86,AG$52:AG$86,AM52:AM86)</f>
        <v>0</v>
      </c>
      <c r="M93" s="90"/>
      <c r="N93" s="91"/>
      <c r="O93" s="90"/>
      <c r="P93" s="91"/>
      <c r="Q93" s="219"/>
      <c r="R93" s="219"/>
      <c r="S93" s="219"/>
      <c r="T93" s="219"/>
      <c r="U93" s="219"/>
    </row>
    <row r="94" spans="1:21" ht="16.5" customHeight="1" thickBot="1">
      <c r="A94" s="270"/>
      <c r="B94" s="236"/>
      <c r="C94" s="219"/>
      <c r="D94" s="219"/>
      <c r="E94" s="289" t="s">
        <v>47</v>
      </c>
      <c r="F94" s="290"/>
      <c r="G94" s="290"/>
      <c r="H94" s="290"/>
      <c r="I94" s="290"/>
      <c r="J94" s="291"/>
      <c r="K94" s="78">
        <f>MAX(AM46:AM47)</f>
        <v>0</v>
      </c>
      <c r="L94" s="68">
        <f>MAX(AM42:AM43)</f>
        <v>0</v>
      </c>
      <c r="M94" s="78">
        <f>SUMPRODUCT(R52:R86,AM52:AM86,AB52:AB86)</f>
        <v>0</v>
      </c>
      <c r="N94" s="68">
        <f>SUMPRODUCT(S52:S86,AM52:AM86,Y52:Y86)</f>
        <v>0</v>
      </c>
      <c r="O94" s="78">
        <f>SUMPRODUCT(R52:R86,AO52:AO86,AB52:AB86)</f>
        <v>0</v>
      </c>
      <c r="P94" s="68">
        <f>SUMPRODUCT(S52:S86,AO52:AO86,Y52:Y86)</f>
        <v>0</v>
      </c>
      <c r="Q94" s="219"/>
      <c r="R94" s="219"/>
      <c r="S94" s="219"/>
      <c r="T94" s="219"/>
      <c r="U94" s="219"/>
    </row>
    <row r="95" spans="1:21" ht="16.5" customHeight="1" thickBot="1">
      <c r="A95" s="270"/>
      <c r="B95" s="236"/>
      <c r="C95" s="219"/>
      <c r="D95" s="219"/>
      <c r="E95" s="289" t="s">
        <v>57</v>
      </c>
      <c r="F95" s="290"/>
      <c r="G95" s="290"/>
      <c r="H95" s="290"/>
      <c r="I95" s="290"/>
      <c r="J95" s="291"/>
      <c r="K95" s="79">
        <f>SUM(K92:K94)</f>
        <v>0</v>
      </c>
      <c r="L95" s="80">
        <f>SUM(L92:L94)</f>
        <v>0</v>
      </c>
      <c r="M95" s="88">
        <f>SUM(M91,M94)</f>
        <v>0</v>
      </c>
      <c r="N95" s="147">
        <f>SUM(N91,N94)</f>
        <v>0</v>
      </c>
      <c r="O95" s="88">
        <f>SUM(O91,O94)</f>
        <v>0</v>
      </c>
      <c r="P95" s="89">
        <f>SUM(P91,P94)</f>
        <v>0</v>
      </c>
      <c r="Q95" s="219"/>
      <c r="R95" s="219"/>
      <c r="S95" s="219"/>
      <c r="T95" s="219"/>
      <c r="U95" s="219"/>
    </row>
    <row r="96" spans="1:21" ht="7.5" customHeight="1">
      <c r="A96" s="270"/>
      <c r="B96" s="237"/>
      <c r="C96" s="238"/>
      <c r="D96" s="238"/>
      <c r="E96" s="243"/>
      <c r="F96" s="244"/>
      <c r="G96" s="244"/>
      <c r="H96" s="244"/>
      <c r="I96" s="244"/>
      <c r="J96" s="244"/>
      <c r="K96" s="245"/>
      <c r="L96" s="245"/>
      <c r="M96" s="239"/>
      <c r="N96" s="238"/>
      <c r="O96" s="238"/>
      <c r="P96" s="238"/>
      <c r="Q96" s="238"/>
      <c r="R96" s="238"/>
      <c r="S96" s="238"/>
      <c r="T96" s="238"/>
      <c r="U96" s="238"/>
    </row>
    <row r="97" spans="1:21" ht="7.5" customHeight="1" thickBot="1">
      <c r="A97" s="270"/>
      <c r="B97" s="236"/>
      <c r="C97" s="219"/>
      <c r="D97" s="238"/>
      <c r="E97" s="246"/>
      <c r="F97" s="247"/>
      <c r="G97" s="247"/>
      <c r="H97" s="247"/>
      <c r="I97" s="247"/>
      <c r="J97" s="247"/>
      <c r="K97" s="248"/>
      <c r="L97" s="248"/>
      <c r="M97" s="239"/>
      <c r="N97" s="238"/>
      <c r="O97" s="238"/>
      <c r="P97" s="238"/>
      <c r="Q97" s="238"/>
      <c r="R97" s="219"/>
      <c r="S97" s="219"/>
      <c r="T97" s="219"/>
      <c r="U97" s="219"/>
    </row>
    <row r="98" spans="1:21" ht="16.5" customHeight="1" thickBot="1">
      <c r="A98" s="270"/>
      <c r="B98" s="236"/>
      <c r="C98" s="219"/>
      <c r="D98" s="219"/>
      <c r="E98" s="249"/>
      <c r="F98" s="250"/>
      <c r="G98" s="250"/>
      <c r="H98" s="250"/>
      <c r="I98" s="250"/>
      <c r="J98" s="250"/>
      <c r="K98" s="159" t="s">
        <v>22</v>
      </c>
      <c r="L98" s="158" t="s">
        <v>23</v>
      </c>
      <c r="M98" s="240"/>
      <c r="N98" s="304" t="s">
        <v>213</v>
      </c>
      <c r="O98" s="305"/>
      <c r="P98" s="305"/>
      <c r="Q98" s="305"/>
      <c r="R98" s="306"/>
      <c r="S98" s="219"/>
      <c r="T98" s="219"/>
      <c r="U98" s="219"/>
    </row>
    <row r="99" spans="1:21" ht="22.5" customHeight="1" thickBot="1">
      <c r="A99" s="270"/>
      <c r="B99" s="236"/>
      <c r="C99" s="219"/>
      <c r="D99" s="219"/>
      <c r="E99" s="301" t="s">
        <v>110</v>
      </c>
      <c r="F99" s="302"/>
      <c r="G99" s="302"/>
      <c r="H99" s="302"/>
      <c r="I99" s="302"/>
      <c r="J99" s="303"/>
      <c r="K99" s="150">
        <f>IF(AS46&gt;0,AS47,0)</f>
        <v>0</v>
      </c>
      <c r="L99" s="160">
        <f>IF(AU46&gt;0,AU47,0)</f>
        <v>0</v>
      </c>
      <c r="M99" s="241"/>
      <c r="N99" s="307" t="s">
        <v>212</v>
      </c>
      <c r="O99" s="308"/>
      <c r="P99" s="308"/>
      <c r="Q99" s="308"/>
      <c r="R99" s="309"/>
      <c r="S99" s="205"/>
      <c r="T99" s="205"/>
      <c r="U99" s="219"/>
    </row>
    <row r="100" spans="1:21" ht="7.5" customHeight="1" thickBot="1">
      <c r="A100" s="270"/>
      <c r="B100" s="236"/>
      <c r="C100" s="219"/>
      <c r="D100" s="219"/>
      <c r="E100" s="64"/>
      <c r="F100" s="65"/>
      <c r="G100" s="65"/>
      <c r="H100" s="65"/>
      <c r="I100" s="65"/>
      <c r="J100" s="65"/>
      <c r="K100" s="81"/>
      <c r="L100" s="82"/>
      <c r="M100" s="240"/>
      <c r="N100" s="310"/>
      <c r="O100" s="311"/>
      <c r="P100" s="311"/>
      <c r="Q100" s="311"/>
      <c r="R100" s="312"/>
      <c r="S100" s="205"/>
      <c r="T100" s="205"/>
      <c r="U100" s="219"/>
    </row>
    <row r="101" spans="1:21" ht="20.25" customHeight="1" thickBot="1">
      <c r="A101" s="270"/>
      <c r="B101" s="236"/>
      <c r="C101" s="219"/>
      <c r="D101" s="219"/>
      <c r="E101" s="299" t="s">
        <v>160</v>
      </c>
      <c r="F101" s="300"/>
      <c r="G101" s="300"/>
      <c r="H101" s="300"/>
      <c r="I101" s="300"/>
      <c r="J101" s="300"/>
      <c r="K101" s="165"/>
      <c r="L101" s="166"/>
      <c r="M101" s="241"/>
      <c r="N101" s="310"/>
      <c r="O101" s="311"/>
      <c r="P101" s="311"/>
      <c r="Q101" s="311"/>
      <c r="R101" s="312"/>
      <c r="S101" s="205"/>
      <c r="T101" s="205"/>
      <c r="U101" s="219"/>
    </row>
    <row r="102" spans="1:21" ht="18.75" customHeight="1" thickBot="1">
      <c r="A102" s="270"/>
      <c r="B102" s="236"/>
      <c r="C102" s="219"/>
      <c r="D102" s="219"/>
      <c r="E102" s="299" t="s">
        <v>109</v>
      </c>
      <c r="F102" s="300"/>
      <c r="G102" s="300"/>
      <c r="H102" s="300"/>
      <c r="I102" s="300"/>
      <c r="J102" s="300"/>
      <c r="K102" s="85">
        <f>SUMPRODUCT(K52:K86,X52:X86,AP52:AP86)</f>
        <v>0</v>
      </c>
      <c r="L102" s="86">
        <f>SUMPRODUCT(K52:K86,AA52:AA86,AP52:AP86)</f>
        <v>0</v>
      </c>
      <c r="M102" s="219"/>
      <c r="N102" s="310"/>
      <c r="O102" s="311"/>
      <c r="P102" s="311"/>
      <c r="Q102" s="311"/>
      <c r="R102" s="312"/>
      <c r="S102" s="205"/>
      <c r="T102" s="205"/>
      <c r="U102" s="219"/>
    </row>
    <row r="103" spans="1:21" ht="20.25" customHeight="1" thickBot="1">
      <c r="A103" s="270"/>
      <c r="B103" s="219"/>
      <c r="C103" s="219"/>
      <c r="D103" s="219"/>
      <c r="E103" s="299" t="s">
        <v>108</v>
      </c>
      <c r="F103" s="300"/>
      <c r="G103" s="300"/>
      <c r="H103" s="300"/>
      <c r="I103" s="300"/>
      <c r="J103" s="300"/>
      <c r="K103" s="85">
        <f>K101-K102</f>
        <v>0</v>
      </c>
      <c r="L103" s="86">
        <f>L101-L102</f>
        <v>0</v>
      </c>
      <c r="M103" s="242"/>
      <c r="N103" s="313"/>
      <c r="O103" s="314"/>
      <c r="P103" s="314"/>
      <c r="Q103" s="314"/>
      <c r="R103" s="315"/>
      <c r="S103" s="205"/>
      <c r="T103" s="205"/>
      <c r="U103" s="219"/>
    </row>
    <row r="104" spans="1:21" s="189" customFormat="1" ht="22.5" customHeight="1">
      <c r="A104" s="238"/>
      <c r="B104" s="238"/>
      <c r="C104" s="238"/>
      <c r="D104" s="238"/>
      <c r="E104" s="238"/>
      <c r="F104" s="238"/>
      <c r="G104" s="238"/>
      <c r="H104" s="238"/>
      <c r="I104" s="238"/>
      <c r="J104" s="238"/>
      <c r="K104" s="238"/>
      <c r="L104" s="238"/>
      <c r="M104" s="238"/>
      <c r="N104" s="238"/>
      <c r="O104" s="238"/>
      <c r="P104" s="238"/>
      <c r="Q104" s="238"/>
      <c r="R104" s="238"/>
      <c r="S104" s="238"/>
      <c r="T104" s="238"/>
      <c r="U104" s="238"/>
    </row>
    <row r="106" ht="12.75">
      <c r="E106" s="73"/>
    </row>
  </sheetData>
  <sheetProtection password="E3E4" sheet="1" selectLockedCells="1"/>
  <mergeCells count="25">
    <mergeCell ref="BC3:BD3"/>
    <mergeCell ref="B4:T4"/>
    <mergeCell ref="B6:T6"/>
    <mergeCell ref="E88:J88"/>
    <mergeCell ref="E89:J89"/>
    <mergeCell ref="E90:J90"/>
    <mergeCell ref="AW49:AY49"/>
    <mergeCell ref="P49:S49"/>
    <mergeCell ref="B7:T7"/>
    <mergeCell ref="B2:T2"/>
    <mergeCell ref="B3:T3"/>
    <mergeCell ref="O88:P88"/>
    <mergeCell ref="E103:J103"/>
    <mergeCell ref="E102:J102"/>
    <mergeCell ref="E99:J99"/>
    <mergeCell ref="E101:J101"/>
    <mergeCell ref="N98:R98"/>
    <mergeCell ref="N99:R103"/>
    <mergeCell ref="E92:J92"/>
    <mergeCell ref="E94:J94"/>
    <mergeCell ref="E95:J95"/>
    <mergeCell ref="E91:J91"/>
    <mergeCell ref="K88:L88"/>
    <mergeCell ref="M88:N88"/>
    <mergeCell ref="E93:J93"/>
  </mergeCells>
  <dataValidations count="7">
    <dataValidation type="list" allowBlank="1" showInputMessage="1" showErrorMessage="1" sqref="E52:E86">
      <formula1>$C$16:$C$20</formula1>
    </dataValidation>
    <dataValidation type="list" allowBlank="1" showInputMessage="1" showErrorMessage="1" sqref="M52:M86">
      <formula1>$B$37:$B$38</formula1>
    </dataValidation>
    <dataValidation type="list" allowBlank="1" showInputMessage="1" showErrorMessage="1" sqref="F52:F86">
      <formula1>$C$37:$C$39</formula1>
    </dataValidation>
    <dataValidation type="list" allowBlank="1" showInputMessage="1" showErrorMessage="1" sqref="D52:D86">
      <formula1>$B$30:$B$33</formula1>
    </dataValidation>
    <dataValidation type="list" allowBlank="1" showInputMessage="1" showErrorMessage="1" sqref="C52:C86">
      <formula1>$B$17:$B$20</formula1>
    </dataValidation>
    <dataValidation type="list" allowBlank="1" showInputMessage="1" showErrorMessage="1" sqref="C49">
      <formula1>B40:B44</formula1>
    </dataValidation>
    <dataValidation type="list" allowBlank="1" showInputMessage="1" showErrorMessage="1" sqref="C48">
      <formula1>E17:E19</formula1>
    </dataValidation>
  </dataValidations>
  <printOptions/>
  <pageMargins left="0.25" right="0.25" top="1" bottom="0.5" header="0.5" footer="0.5"/>
  <pageSetup horizontalDpi="300" verticalDpi="300" orientation="landscape" paperSize="5" scale="50" r:id="rId3"/>
  <headerFooter alignWithMargins="0">
    <oddFooter>&amp;CPage &amp;P of &amp;N</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BE68"/>
  <sheetViews>
    <sheetView showGridLines="0" zoomScale="80" zoomScaleNormal="80" zoomScalePageLayoutView="0" workbookViewId="0" topLeftCell="A1">
      <selection activeCell="J33" sqref="J33"/>
    </sheetView>
  </sheetViews>
  <sheetFormatPr defaultColWidth="9.140625" defaultRowHeight="12.75"/>
  <cols>
    <col min="1" max="1" width="5.28125" style="189" customWidth="1"/>
    <col min="2" max="2" width="12.57421875" style="0" customWidth="1"/>
    <col min="3" max="3" width="56.28125" style="0" customWidth="1"/>
    <col min="4" max="5" width="16.421875" style="66" customWidth="1"/>
    <col min="6" max="9" width="15.8515625" style="0" customWidth="1"/>
    <col min="10" max="10" width="4.8515625" style="189" customWidth="1"/>
  </cols>
  <sheetData>
    <row r="1" spans="1:21" s="192" customFormat="1" ht="11.25">
      <c r="A1" s="190"/>
      <c r="B1" s="191"/>
      <c r="C1" s="191"/>
      <c r="D1" s="191"/>
      <c r="E1" s="191"/>
      <c r="F1" s="191"/>
      <c r="G1" s="191"/>
      <c r="H1" s="191"/>
      <c r="I1" s="191"/>
      <c r="J1" s="191"/>
      <c r="K1" s="251"/>
      <c r="L1" s="251"/>
      <c r="M1" s="251"/>
      <c r="N1" s="251"/>
      <c r="O1" s="251"/>
      <c r="P1" s="251"/>
      <c r="Q1" s="251"/>
      <c r="R1" s="251"/>
      <c r="S1" s="251"/>
      <c r="T1" s="251"/>
      <c r="U1" s="251"/>
    </row>
    <row r="2" spans="1:21" s="192" customFormat="1" ht="17.25" customHeight="1">
      <c r="A2" s="190"/>
      <c r="B2" s="297" t="s">
        <v>217</v>
      </c>
      <c r="C2" s="297"/>
      <c r="D2" s="297"/>
      <c r="E2" s="297"/>
      <c r="F2" s="297"/>
      <c r="G2" s="297"/>
      <c r="H2" s="297"/>
      <c r="I2" s="297"/>
      <c r="J2" s="191"/>
      <c r="K2" s="252"/>
      <c r="L2" s="252"/>
      <c r="M2" s="252"/>
      <c r="N2" s="252"/>
      <c r="O2" s="252"/>
      <c r="P2" s="252"/>
      <c r="Q2" s="252"/>
      <c r="R2" s="252"/>
      <c r="S2" s="252"/>
      <c r="T2" s="252"/>
      <c r="U2" s="251"/>
    </row>
    <row r="3" spans="1:57" s="192" customFormat="1" ht="20.25">
      <c r="A3" s="190"/>
      <c r="B3" s="298" t="s">
        <v>218</v>
      </c>
      <c r="C3" s="298"/>
      <c r="D3" s="298"/>
      <c r="E3" s="298"/>
      <c r="F3" s="298"/>
      <c r="G3" s="298"/>
      <c r="H3" s="298"/>
      <c r="I3" s="298"/>
      <c r="J3" s="191"/>
      <c r="K3" s="253"/>
      <c r="L3" s="253"/>
      <c r="M3" s="253"/>
      <c r="N3" s="253"/>
      <c r="O3" s="253"/>
      <c r="P3" s="253"/>
      <c r="Q3" s="253"/>
      <c r="R3" s="253"/>
      <c r="S3" s="253"/>
      <c r="T3" s="253"/>
      <c r="U3" s="251"/>
      <c r="BC3" s="319"/>
      <c r="BD3" s="319"/>
      <c r="BE3" s="193"/>
    </row>
    <row r="4" spans="1:21" s="192" customFormat="1" ht="19.5" customHeight="1">
      <c r="A4" s="190"/>
      <c r="B4" s="297" t="s">
        <v>219</v>
      </c>
      <c r="C4" s="297"/>
      <c r="D4" s="297"/>
      <c r="E4" s="297"/>
      <c r="F4" s="297"/>
      <c r="G4" s="297"/>
      <c r="H4" s="297"/>
      <c r="I4" s="297"/>
      <c r="J4" s="191"/>
      <c r="K4" s="252"/>
      <c r="L4" s="252"/>
      <c r="M4" s="252"/>
      <c r="N4" s="252"/>
      <c r="O4" s="252"/>
      <c r="P4" s="252"/>
      <c r="Q4" s="252"/>
      <c r="R4" s="252"/>
      <c r="S4" s="252"/>
      <c r="T4" s="252"/>
      <c r="U4" s="251"/>
    </row>
    <row r="5" spans="1:21" s="192" customFormat="1" ht="9.75" customHeight="1">
      <c r="A5" s="190"/>
      <c r="B5" s="254"/>
      <c r="C5" s="194"/>
      <c r="D5" s="194"/>
      <c r="E5" s="194"/>
      <c r="F5" s="194"/>
      <c r="G5" s="194"/>
      <c r="H5" s="194"/>
      <c r="I5" s="194"/>
      <c r="J5" s="191"/>
      <c r="K5" s="255"/>
      <c r="L5" s="255"/>
      <c r="M5" s="255"/>
      <c r="N5" s="255"/>
      <c r="O5" s="255"/>
      <c r="P5" s="255"/>
      <c r="Q5" s="255"/>
      <c r="R5" s="251"/>
      <c r="S5" s="251"/>
      <c r="T5" s="251"/>
      <c r="U5" s="251"/>
    </row>
    <row r="6" spans="1:21" s="192" customFormat="1" ht="19.5" customHeight="1">
      <c r="A6" s="190"/>
      <c r="B6" s="320" t="s">
        <v>223</v>
      </c>
      <c r="C6" s="320"/>
      <c r="D6" s="320"/>
      <c r="E6" s="320"/>
      <c r="F6" s="320"/>
      <c r="G6" s="320"/>
      <c r="H6" s="320"/>
      <c r="I6" s="320"/>
      <c r="J6" s="191"/>
      <c r="K6" s="256"/>
      <c r="L6" s="256"/>
      <c r="M6" s="256"/>
      <c r="N6" s="256"/>
      <c r="O6" s="256"/>
      <c r="P6" s="256"/>
      <c r="Q6" s="256"/>
      <c r="R6" s="256"/>
      <c r="S6" s="256"/>
      <c r="T6" s="256"/>
      <c r="U6" s="251"/>
    </row>
    <row r="7" spans="1:21" s="192" customFormat="1" ht="19.5" customHeight="1">
      <c r="A7" s="190"/>
      <c r="B7" s="333" t="s">
        <v>226</v>
      </c>
      <c r="C7" s="333"/>
      <c r="D7" s="333"/>
      <c r="E7" s="333"/>
      <c r="F7" s="333"/>
      <c r="G7" s="333"/>
      <c r="H7" s="333"/>
      <c r="I7" s="333"/>
      <c r="J7" s="191"/>
      <c r="K7" s="255"/>
      <c r="L7" s="255"/>
      <c r="M7" s="255"/>
      <c r="N7" s="255"/>
      <c r="O7" s="255"/>
      <c r="P7" s="255"/>
      <c r="Q7" s="255"/>
      <c r="R7" s="251"/>
      <c r="S7" s="251"/>
      <c r="T7" s="251"/>
      <c r="U7" s="251"/>
    </row>
    <row r="8" spans="1:21" s="196" customFormat="1" ht="6" customHeight="1">
      <c r="A8" s="279"/>
      <c r="B8" s="195"/>
      <c r="C8" s="195"/>
      <c r="D8" s="195"/>
      <c r="E8" s="195"/>
      <c r="F8" s="195"/>
      <c r="G8" s="195"/>
      <c r="H8" s="195"/>
      <c r="I8" s="195"/>
      <c r="J8" s="281"/>
      <c r="K8" s="255"/>
      <c r="L8" s="255"/>
      <c r="M8" s="255"/>
      <c r="N8" s="255"/>
      <c r="O8" s="255"/>
      <c r="P8" s="255"/>
      <c r="Q8" s="255"/>
      <c r="R8" s="255"/>
      <c r="S8" s="255"/>
      <c r="T8" s="255"/>
      <c r="U8" s="255"/>
    </row>
    <row r="9" spans="1:21" s="192" customFormat="1" ht="18">
      <c r="A9" s="280"/>
      <c r="B9" s="198" t="s">
        <v>211</v>
      </c>
      <c r="C9" s="199"/>
      <c r="D9" s="199"/>
      <c r="E9" s="197"/>
      <c r="F9" s="200"/>
      <c r="G9" s="200"/>
      <c r="H9" s="200"/>
      <c r="I9" s="200"/>
      <c r="J9" s="282"/>
      <c r="K9" s="257"/>
      <c r="L9" s="257"/>
      <c r="M9" s="257"/>
      <c r="N9" s="208"/>
      <c r="O9" s="257"/>
      <c r="P9" s="203"/>
      <c r="Q9" s="258"/>
      <c r="R9" s="258"/>
      <c r="S9" s="258"/>
      <c r="T9" s="258"/>
      <c r="U9" s="258"/>
    </row>
    <row r="10" spans="1:21" s="207" customFormat="1" ht="12">
      <c r="A10" s="269"/>
      <c r="B10" s="205"/>
      <c r="C10" s="205"/>
      <c r="D10" s="205"/>
      <c r="E10" s="205"/>
      <c r="F10" s="205"/>
      <c r="G10" s="205"/>
      <c r="H10" s="205"/>
      <c r="I10" s="205"/>
      <c r="J10" s="270"/>
      <c r="K10" s="218"/>
      <c r="L10" s="218"/>
      <c r="M10" s="218"/>
      <c r="N10" s="218"/>
      <c r="O10" s="218"/>
      <c r="P10" s="218"/>
      <c r="Q10" s="218"/>
      <c r="R10" s="259"/>
      <c r="S10" s="212"/>
      <c r="T10" s="212"/>
      <c r="U10" s="212"/>
    </row>
    <row r="11" spans="1:10" s="189" customFormat="1" ht="14.25" customHeight="1" thickBot="1">
      <c r="A11" s="270"/>
      <c r="B11" s="269"/>
      <c r="C11" s="269"/>
      <c r="D11" s="269"/>
      <c r="E11" s="269"/>
      <c r="F11" s="269"/>
      <c r="G11" s="269"/>
      <c r="H11" s="269"/>
      <c r="I11" s="269"/>
      <c r="J11" s="238"/>
    </row>
    <row r="12" spans="1:10" ht="13.5" thickBot="1">
      <c r="A12" s="238"/>
      <c r="B12" s="216" t="s">
        <v>29</v>
      </c>
      <c r="C12" s="260" t="s">
        <v>30</v>
      </c>
      <c r="D12" s="295" t="s">
        <v>10</v>
      </c>
      <c r="E12" s="334"/>
      <c r="F12" s="334"/>
      <c r="G12" s="334"/>
      <c r="H12" s="335"/>
      <c r="I12" s="336"/>
      <c r="J12" s="238"/>
    </row>
    <row r="13" spans="1:10" ht="13.5" thickBot="1">
      <c r="A13" s="238"/>
      <c r="B13" s="181">
        <f>IF('Credit Calculations-Current MY'!C49="","",'Credit Calculations-Current MY'!C49)</f>
      </c>
      <c r="C13" s="180" t="s">
        <v>225</v>
      </c>
      <c r="D13" s="295" t="s">
        <v>161</v>
      </c>
      <c r="E13" s="334"/>
      <c r="F13" s="295" t="s">
        <v>118</v>
      </c>
      <c r="G13" s="334"/>
      <c r="H13" s="331" t="s">
        <v>119</v>
      </c>
      <c r="I13" s="332"/>
      <c r="J13" s="238"/>
    </row>
    <row r="14" spans="1:10" ht="13.5" thickBot="1">
      <c r="A14" s="238"/>
      <c r="B14" s="94"/>
      <c r="C14" s="95"/>
      <c r="D14" s="96" t="s">
        <v>22</v>
      </c>
      <c r="E14" s="97" t="s">
        <v>23</v>
      </c>
      <c r="F14" s="96" t="s">
        <v>22</v>
      </c>
      <c r="G14" s="97" t="s">
        <v>23</v>
      </c>
      <c r="H14" s="96" t="s">
        <v>22</v>
      </c>
      <c r="I14" s="97" t="s">
        <v>23</v>
      </c>
      <c r="J14" s="238"/>
    </row>
    <row r="15" spans="1:10" ht="12.75">
      <c r="A15" s="238"/>
      <c r="B15" s="98" t="s">
        <v>31</v>
      </c>
      <c r="C15" s="35"/>
      <c r="D15" s="99"/>
      <c r="E15" s="99"/>
      <c r="F15" s="99"/>
      <c r="G15" s="99"/>
      <c r="H15" s="99"/>
      <c r="I15" s="99"/>
      <c r="J15" s="238"/>
    </row>
    <row r="16" spans="1:10" ht="18" customHeight="1" thickBot="1">
      <c r="A16" s="238"/>
      <c r="B16" s="100"/>
      <c r="C16" s="101" t="s">
        <v>32</v>
      </c>
      <c r="D16" s="102">
        <f>'Credit Calculations-Current MY'!K90</f>
        <v>0</v>
      </c>
      <c r="E16" s="103">
        <f>'Credit Calculations-Current MY'!L90</f>
        <v>0</v>
      </c>
      <c r="F16" s="104"/>
      <c r="G16" s="104"/>
      <c r="H16" s="104"/>
      <c r="I16" s="104"/>
      <c r="J16" s="238"/>
    </row>
    <row r="17" spans="1:10" ht="12.75">
      <c r="A17" s="238"/>
      <c r="B17" s="98" t="s">
        <v>67</v>
      </c>
      <c r="C17" s="35"/>
      <c r="D17" s="105"/>
      <c r="E17" s="105"/>
      <c r="F17" s="105"/>
      <c r="G17" s="105"/>
      <c r="H17" s="105"/>
      <c r="I17" s="105"/>
      <c r="J17" s="238"/>
    </row>
    <row r="18" spans="1:10" ht="18" customHeight="1">
      <c r="A18" s="238"/>
      <c r="B18" s="100"/>
      <c r="C18" s="106" t="s">
        <v>58</v>
      </c>
      <c r="D18" s="107"/>
      <c r="E18" s="107"/>
      <c r="F18" s="107"/>
      <c r="G18" s="107"/>
      <c r="H18" s="107"/>
      <c r="I18" s="107"/>
      <c r="J18" s="238"/>
    </row>
    <row r="19" spans="1:10" ht="18" customHeight="1">
      <c r="A19" s="238"/>
      <c r="B19" s="100"/>
      <c r="C19" s="108" t="s">
        <v>59</v>
      </c>
      <c r="D19" s="107"/>
      <c r="E19" s="107"/>
      <c r="F19" s="107"/>
      <c r="G19" s="107"/>
      <c r="H19" s="107"/>
      <c r="I19" s="107"/>
      <c r="J19" s="238"/>
    </row>
    <row r="20" spans="1:10" ht="18" customHeight="1">
      <c r="A20" s="238"/>
      <c r="B20" s="100"/>
      <c r="C20" s="109" t="s">
        <v>120</v>
      </c>
      <c r="D20" s="110">
        <f>'Credit Calculations-Current MY'!K94</f>
        <v>0</v>
      </c>
      <c r="E20" s="111">
        <f>'Credit Calculations-Current MY'!L94</f>
        <v>0</v>
      </c>
      <c r="F20" s="110">
        <f>'Credit Calculations-Current MY'!M94</f>
        <v>0</v>
      </c>
      <c r="G20" s="111">
        <f>'Credit Calculations-Current MY'!N94</f>
        <v>0</v>
      </c>
      <c r="H20" s="110">
        <f>'Credit Calculations-Current MY'!O94</f>
        <v>0</v>
      </c>
      <c r="I20" s="111">
        <f>'Credit Calculations-Current MY'!P94</f>
        <v>0</v>
      </c>
      <c r="J20" s="238"/>
    </row>
    <row r="21" spans="1:10" ht="18" customHeight="1">
      <c r="A21" s="238"/>
      <c r="B21" s="100"/>
      <c r="C21" s="109" t="s">
        <v>121</v>
      </c>
      <c r="D21" s="104"/>
      <c r="E21" s="104"/>
      <c r="F21" s="110">
        <f>'Credit Calculations-Current MY'!M95</f>
        <v>0</v>
      </c>
      <c r="G21" s="111">
        <f>'Credit Calculations-Current MY'!N95</f>
        <v>0</v>
      </c>
      <c r="H21" s="110">
        <f>'Credit Calculations-Current MY'!O95</f>
        <v>0</v>
      </c>
      <c r="I21" s="111">
        <f>'Credit Calculations-Current MY'!P95</f>
        <v>0</v>
      </c>
      <c r="J21" s="238"/>
    </row>
    <row r="22" spans="1:10" ht="18" customHeight="1">
      <c r="A22" s="238"/>
      <c r="B22" s="100"/>
      <c r="C22" s="109" t="s">
        <v>122</v>
      </c>
      <c r="D22" s="110">
        <f>'Credit Calculations-Current MY'!K92</f>
        <v>0</v>
      </c>
      <c r="E22" s="111">
        <f>'Credit Calculations-Current MY'!L92</f>
        <v>0</v>
      </c>
      <c r="F22" s="104"/>
      <c r="G22" s="104"/>
      <c r="H22" s="104"/>
      <c r="I22" s="104"/>
      <c r="J22" s="238"/>
    </row>
    <row r="23" spans="1:10" ht="18" customHeight="1">
      <c r="A23" s="238"/>
      <c r="B23" s="100"/>
      <c r="C23" s="112" t="s">
        <v>123</v>
      </c>
      <c r="D23" s="113">
        <f>'Credit Calculations-Current MY'!K93</f>
        <v>0</v>
      </c>
      <c r="E23" s="114">
        <f>'Credit Calculations-Current MY'!L93</f>
        <v>0</v>
      </c>
      <c r="F23" s="104"/>
      <c r="G23" s="104"/>
      <c r="H23" s="104"/>
      <c r="I23" s="104"/>
      <c r="J23" s="238"/>
    </row>
    <row r="24" spans="1:10" ht="12.75">
      <c r="A24" s="238"/>
      <c r="B24" s="98" t="s">
        <v>33</v>
      </c>
      <c r="C24" s="35"/>
      <c r="D24" s="115"/>
      <c r="E24" s="115"/>
      <c r="F24" s="115"/>
      <c r="G24" s="115"/>
      <c r="H24" s="115"/>
      <c r="I24" s="115"/>
      <c r="J24" s="238"/>
    </row>
    <row r="25" spans="1:10" ht="18" customHeight="1">
      <c r="A25" s="238"/>
      <c r="B25" s="100"/>
      <c r="C25" s="143" t="s">
        <v>34</v>
      </c>
      <c r="D25" s="116"/>
      <c r="E25" s="116"/>
      <c r="F25" s="116"/>
      <c r="G25" s="116"/>
      <c r="H25" s="116"/>
      <c r="I25" s="116"/>
      <c r="J25" s="238"/>
    </row>
    <row r="26" spans="1:10" ht="18" customHeight="1">
      <c r="A26" s="238"/>
      <c r="B26" s="100"/>
      <c r="C26" s="143" t="s">
        <v>60</v>
      </c>
      <c r="D26" s="116"/>
      <c r="E26" s="116"/>
      <c r="F26" s="116"/>
      <c r="G26" s="116"/>
      <c r="H26" s="116"/>
      <c r="I26" s="116"/>
      <c r="J26" s="238"/>
    </row>
    <row r="27" spans="1:10" ht="18" customHeight="1">
      <c r="A27" s="238"/>
      <c r="B27" s="100"/>
      <c r="C27" s="187" t="s">
        <v>216</v>
      </c>
      <c r="D27" s="104"/>
      <c r="E27" s="104"/>
      <c r="F27" s="107"/>
      <c r="G27" s="104"/>
      <c r="H27" s="107"/>
      <c r="I27" s="104"/>
      <c r="J27" s="238"/>
    </row>
    <row r="28" spans="1:10" ht="18" customHeight="1">
      <c r="A28" s="238"/>
      <c r="B28" s="100"/>
      <c r="C28" s="109" t="s">
        <v>124</v>
      </c>
      <c r="D28" s="116"/>
      <c r="E28" s="116"/>
      <c r="F28" s="116"/>
      <c r="G28" s="116"/>
      <c r="H28" s="116"/>
      <c r="I28" s="116"/>
      <c r="J28" s="238"/>
    </row>
    <row r="29" spans="1:10" ht="18" customHeight="1">
      <c r="A29" s="238"/>
      <c r="B29" s="100"/>
      <c r="C29" s="143" t="s">
        <v>214</v>
      </c>
      <c r="D29" s="116"/>
      <c r="E29" s="116"/>
      <c r="F29" s="116"/>
      <c r="G29" s="116"/>
      <c r="H29" s="116"/>
      <c r="I29" s="116"/>
      <c r="J29" s="238"/>
    </row>
    <row r="30" spans="1:10" ht="18" customHeight="1">
      <c r="A30" s="238"/>
      <c r="B30" s="100"/>
      <c r="C30" s="144" t="s">
        <v>215</v>
      </c>
      <c r="D30" s="116"/>
      <c r="E30" s="116"/>
      <c r="F30" s="116"/>
      <c r="G30" s="116"/>
      <c r="H30" s="116"/>
      <c r="I30" s="116"/>
      <c r="J30" s="238"/>
    </row>
    <row r="31" spans="1:10" ht="13.5" thickBot="1">
      <c r="A31" s="238"/>
      <c r="B31" s="98" t="s">
        <v>68</v>
      </c>
      <c r="C31" s="35"/>
      <c r="D31" s="117"/>
      <c r="E31" s="117"/>
      <c r="F31" s="117"/>
      <c r="G31" s="117"/>
      <c r="H31" s="117"/>
      <c r="I31" s="117"/>
      <c r="J31" s="238"/>
    </row>
    <row r="32" spans="1:10" ht="18" customHeight="1" thickBot="1">
      <c r="A32" s="238"/>
      <c r="B32" s="100"/>
      <c r="C32" s="118" t="s">
        <v>70</v>
      </c>
      <c r="D32" s="119">
        <f>IF(D68&lt;0,FLOOR(D68,-0.01),FLOOR(D68,0.01))</f>
        <v>0</v>
      </c>
      <c r="E32" s="120">
        <f>IF(E68&lt;0,FLOOR(E68,-0.01),FLOOR(E68,0.01))</f>
        <v>0</v>
      </c>
      <c r="F32" s="104"/>
      <c r="G32" s="104"/>
      <c r="H32" s="104"/>
      <c r="I32" s="104"/>
      <c r="J32" s="238"/>
    </row>
    <row r="33" spans="1:10" ht="16.5" customHeight="1">
      <c r="A33" s="238"/>
      <c r="B33" s="100"/>
      <c r="C33" s="121" t="s">
        <v>61</v>
      </c>
      <c r="D33" s="110">
        <f>D19-D26-F27-H27</f>
        <v>0</v>
      </c>
      <c r="E33" s="111">
        <f>E19-E26</f>
        <v>0</v>
      </c>
      <c r="F33" s="110">
        <f>F19-F26</f>
        <v>0</v>
      </c>
      <c r="G33" s="111">
        <f>G19-G26</f>
        <v>0</v>
      </c>
      <c r="H33" s="110">
        <f>H19-H26</f>
        <v>0</v>
      </c>
      <c r="I33" s="111">
        <f>I19-I26</f>
        <v>0</v>
      </c>
      <c r="J33" s="238"/>
    </row>
    <row r="34" spans="1:10" ht="13.5" customHeight="1">
      <c r="A34" s="238"/>
      <c r="B34" s="100"/>
      <c r="C34" s="122" t="s">
        <v>62</v>
      </c>
      <c r="D34" s="123">
        <f>D22-D29</f>
        <v>0</v>
      </c>
      <c r="E34" s="124">
        <f>E22-E29</f>
        <v>0</v>
      </c>
      <c r="F34" s="134"/>
      <c r="G34" s="135"/>
      <c r="H34" s="135"/>
      <c r="I34" s="136"/>
      <c r="J34" s="238"/>
    </row>
    <row r="35" spans="1:10" ht="13.5" customHeight="1">
      <c r="A35" s="238"/>
      <c r="B35" s="100"/>
      <c r="C35" s="125" t="s">
        <v>63</v>
      </c>
      <c r="D35" s="123">
        <f>-10%*D34</f>
        <v>0</v>
      </c>
      <c r="E35" s="124">
        <f>-10%*E34</f>
        <v>0</v>
      </c>
      <c r="F35" s="137"/>
      <c r="G35" s="138"/>
      <c r="H35" s="138"/>
      <c r="I35" s="139"/>
      <c r="J35" s="238"/>
    </row>
    <row r="36" spans="1:10" ht="13.5" customHeight="1">
      <c r="A36" s="238"/>
      <c r="B36" s="100"/>
      <c r="C36" s="126" t="s">
        <v>64</v>
      </c>
      <c r="D36" s="110">
        <f>D35+D34</f>
        <v>0</v>
      </c>
      <c r="E36" s="111">
        <f>E34*0.9</f>
        <v>0</v>
      </c>
      <c r="F36" s="137"/>
      <c r="G36" s="138"/>
      <c r="H36" s="138"/>
      <c r="I36" s="139"/>
      <c r="J36" s="238"/>
    </row>
    <row r="37" spans="1:10" ht="15" customHeight="1">
      <c r="A37" s="238"/>
      <c r="B37" s="100"/>
      <c r="C37" s="127" t="s">
        <v>65</v>
      </c>
      <c r="D37" s="113">
        <f>D23-D30</f>
        <v>0</v>
      </c>
      <c r="E37" s="114">
        <f>E23-E30</f>
        <v>0</v>
      </c>
      <c r="F37" s="140"/>
      <c r="G37" s="141"/>
      <c r="H37" s="141"/>
      <c r="I37" s="142"/>
      <c r="J37" s="238"/>
    </row>
    <row r="38" spans="1:10" ht="17.25" customHeight="1">
      <c r="A38" s="238"/>
      <c r="B38" s="100"/>
      <c r="C38" s="128" t="s">
        <v>35</v>
      </c>
      <c r="D38" s="110">
        <f>SUM(D36:D37)</f>
        <v>0</v>
      </c>
      <c r="E38" s="111">
        <f>SUM(E36:E37)</f>
        <v>0</v>
      </c>
      <c r="F38" s="110">
        <f>F21+F25+F26+F28+F29+F30+((0.8)*F27)</f>
        <v>0</v>
      </c>
      <c r="G38" s="145">
        <f>G21+G25+G26+G28+G29+G30</f>
        <v>0</v>
      </c>
      <c r="H38" s="110">
        <f>H21+H25+H26+H28+H29+H30+((0.8)*H27)</f>
        <v>0</v>
      </c>
      <c r="I38" s="145">
        <f>I21+I25+I26+I28+I29+I30</f>
        <v>0</v>
      </c>
      <c r="J38" s="238"/>
    </row>
    <row r="39" spans="1:10" ht="20.25" customHeight="1" thickBot="1">
      <c r="A39" s="238"/>
      <c r="B39" s="100"/>
      <c r="C39" s="129" t="s">
        <v>69</v>
      </c>
      <c r="D39" s="130">
        <f>D38+D33+D32</f>
        <v>0</v>
      </c>
      <c r="E39" s="131">
        <f>E38+E33+E32</f>
        <v>0</v>
      </c>
      <c r="F39" s="130">
        <f>F33+F38</f>
        <v>0</v>
      </c>
      <c r="G39" s="131">
        <f>G33+G38</f>
        <v>0</v>
      </c>
      <c r="H39" s="130">
        <f>H33+H38</f>
        <v>0</v>
      </c>
      <c r="I39" s="131">
        <f>I33+I38</f>
        <v>0</v>
      </c>
      <c r="J39" s="238"/>
    </row>
    <row r="40" spans="1:10" ht="8.25" customHeight="1" thickBot="1" thickTop="1">
      <c r="A40" s="238"/>
      <c r="B40" s="100"/>
      <c r="C40" s="127"/>
      <c r="D40" s="132"/>
      <c r="E40" s="133"/>
      <c r="F40" s="132"/>
      <c r="G40" s="133"/>
      <c r="H40" s="132"/>
      <c r="I40" s="133"/>
      <c r="J40" s="238"/>
    </row>
    <row r="41" spans="1:10" ht="12.75">
      <c r="A41" s="238"/>
      <c r="B41" s="261"/>
      <c r="C41" s="261"/>
      <c r="D41" s="262"/>
      <c r="E41" s="262"/>
      <c r="F41" s="261"/>
      <c r="G41" s="261"/>
      <c r="H41" s="261"/>
      <c r="I41" s="261"/>
      <c r="J41" s="238"/>
    </row>
    <row r="42" spans="1:10" ht="20.25" customHeight="1">
      <c r="A42" s="238"/>
      <c r="B42" s="261"/>
      <c r="C42" s="263"/>
      <c r="D42" s="264"/>
      <c r="E42" s="264"/>
      <c r="F42" s="261"/>
      <c r="G42" s="261"/>
      <c r="H42" s="261"/>
      <c r="I42" s="261"/>
      <c r="J42" s="238"/>
    </row>
    <row r="43" spans="1:10" ht="12.75">
      <c r="A43" s="238"/>
      <c r="B43" s="261"/>
      <c r="C43" s="261" t="s">
        <v>66</v>
      </c>
      <c r="D43" s="265"/>
      <c r="E43" s="265"/>
      <c r="F43" s="261"/>
      <c r="G43" s="261"/>
      <c r="H43" s="261"/>
      <c r="I43" s="261"/>
      <c r="J43" s="238"/>
    </row>
    <row r="44" spans="1:10" ht="13.5" thickBot="1">
      <c r="A44" s="238"/>
      <c r="B44" s="261"/>
      <c r="C44" s="261"/>
      <c r="D44" s="265"/>
      <c r="E44" s="265"/>
      <c r="F44" s="261"/>
      <c r="G44" s="261"/>
      <c r="H44" s="261"/>
      <c r="I44" s="261"/>
      <c r="J44" s="238"/>
    </row>
    <row r="45" spans="1:10" ht="15" thickBot="1">
      <c r="A45" s="238"/>
      <c r="B45" s="261"/>
      <c r="C45" s="261"/>
      <c r="D45" s="304" t="s">
        <v>213</v>
      </c>
      <c r="E45" s="305"/>
      <c r="F45" s="305"/>
      <c r="G45" s="305"/>
      <c r="H45" s="306"/>
      <c r="I45" s="219"/>
      <c r="J45" s="238"/>
    </row>
    <row r="46" spans="1:10" ht="12.75" customHeight="1">
      <c r="A46" s="238"/>
      <c r="B46" s="261"/>
      <c r="C46" s="261"/>
      <c r="D46" s="307" t="s">
        <v>212</v>
      </c>
      <c r="E46" s="308"/>
      <c r="F46" s="308"/>
      <c r="G46" s="308"/>
      <c r="H46" s="309"/>
      <c r="I46" s="205"/>
      <c r="J46" s="269"/>
    </row>
    <row r="47" spans="1:10" ht="12.75">
      <c r="A47" s="238"/>
      <c r="B47" s="261"/>
      <c r="C47" s="261"/>
      <c r="D47" s="310"/>
      <c r="E47" s="311"/>
      <c r="F47" s="311"/>
      <c r="G47" s="311"/>
      <c r="H47" s="312"/>
      <c r="I47" s="205"/>
      <c r="J47" s="269"/>
    </row>
    <row r="48" spans="1:10" ht="12.75">
      <c r="A48" s="238"/>
      <c r="B48" s="219"/>
      <c r="C48" s="219"/>
      <c r="D48" s="310"/>
      <c r="E48" s="311"/>
      <c r="F48" s="311"/>
      <c r="G48" s="311"/>
      <c r="H48" s="312"/>
      <c r="I48" s="205"/>
      <c r="J48" s="269"/>
    </row>
    <row r="49" spans="1:10" ht="12.75">
      <c r="A49" s="238"/>
      <c r="B49" s="219"/>
      <c r="C49" s="219"/>
      <c r="D49" s="310"/>
      <c r="E49" s="311"/>
      <c r="F49" s="311"/>
      <c r="G49" s="311"/>
      <c r="H49" s="312"/>
      <c r="I49" s="205"/>
      <c r="J49" s="269"/>
    </row>
    <row r="50" spans="1:10" ht="12.75">
      <c r="A50" s="238"/>
      <c r="B50" s="219"/>
      <c r="C50" s="219"/>
      <c r="D50" s="310"/>
      <c r="E50" s="311"/>
      <c r="F50" s="311"/>
      <c r="G50" s="311"/>
      <c r="H50" s="312"/>
      <c r="I50" s="205"/>
      <c r="J50" s="269"/>
    </row>
    <row r="51" spans="1:10" ht="13.5" thickBot="1">
      <c r="A51" s="238"/>
      <c r="B51" s="219"/>
      <c r="C51" s="219"/>
      <c r="D51" s="313"/>
      <c r="E51" s="314"/>
      <c r="F51" s="314"/>
      <c r="G51" s="314"/>
      <c r="H51" s="315"/>
      <c r="I51" s="219"/>
      <c r="J51" s="238"/>
    </row>
    <row r="52" spans="1:10" s="189" customFormat="1" ht="12.75">
      <c r="A52" s="238"/>
      <c r="B52" s="238"/>
      <c r="C52" s="238"/>
      <c r="D52" s="283"/>
      <c r="E52" s="283"/>
      <c r="F52" s="238"/>
      <c r="G52" s="238"/>
      <c r="H52" s="238"/>
      <c r="I52" s="238"/>
      <c r="J52" s="238"/>
    </row>
    <row r="56" spans="4:5" ht="12.75">
      <c r="D56" s="69"/>
      <c r="E56" s="69"/>
    </row>
    <row r="65" ht="12.75" hidden="1"/>
    <row r="66" spans="4:5" ht="12.75" hidden="1">
      <c r="D66" s="70" t="s">
        <v>36</v>
      </c>
      <c r="E66" s="71"/>
    </row>
    <row r="67" spans="4:5" ht="12.75" hidden="1">
      <c r="D67" s="71"/>
      <c r="E67" s="71"/>
    </row>
    <row r="68" spans="4:5" ht="12.75" hidden="1">
      <c r="D68" s="72">
        <f>D16+SUM(D25:D30)</f>
        <v>0</v>
      </c>
      <c r="E68" s="72">
        <f>E16+SUM(E25:E30)</f>
        <v>0</v>
      </c>
    </row>
  </sheetData>
  <sheetProtection password="E3E4" sheet="1" selectLockedCells="1"/>
  <mergeCells count="12">
    <mergeCell ref="D13:E13"/>
    <mergeCell ref="F13:G13"/>
    <mergeCell ref="H13:I13"/>
    <mergeCell ref="B7:I7"/>
    <mergeCell ref="D46:H51"/>
    <mergeCell ref="B2:I2"/>
    <mergeCell ref="B3:I3"/>
    <mergeCell ref="BC3:BD3"/>
    <mergeCell ref="B4:I4"/>
    <mergeCell ref="B6:I6"/>
    <mergeCell ref="D45:H45"/>
    <mergeCell ref="D12:I12"/>
  </mergeCells>
  <printOptions/>
  <pageMargins left="0.25" right="0.25" top="1" bottom="1" header="0.5" footer="0.5"/>
  <pageSetup fitToHeight="1" fitToWidth="1" horizontalDpi="300" verticalDpi="300" orientation="landscape" scale="61" r:id="rId3"/>
  <colBreaks count="5" manualBreakCount="5">
    <brk id="10" max="65535" man="1"/>
    <brk id="19" max="65535" man="1"/>
    <brk id="22" max="65535" man="1"/>
    <brk id="23" max="65535" man="1"/>
    <brk id="24" max="65535" man="1"/>
  </colBreaks>
  <drawing r:id="rId1"/>
  <legacyDrawingHF r:id="rId2"/>
</worksheet>
</file>

<file path=xl/worksheets/sheet3.xml><?xml version="1.0" encoding="utf-8"?>
<worksheet xmlns="http://schemas.openxmlformats.org/spreadsheetml/2006/main" xmlns:r="http://schemas.openxmlformats.org/officeDocument/2006/relationships">
  <dimension ref="A1:BE43"/>
  <sheetViews>
    <sheetView zoomScale="90" zoomScaleNormal="90" zoomScalePageLayoutView="0" workbookViewId="0" topLeftCell="A1">
      <selection activeCell="D21" sqref="D21"/>
    </sheetView>
  </sheetViews>
  <sheetFormatPr defaultColWidth="9.140625" defaultRowHeight="12.75"/>
  <cols>
    <col min="1" max="1" width="3.57421875" style="286" customWidth="1"/>
    <col min="2" max="2" width="3.57421875" style="5" customWidth="1"/>
    <col min="3" max="3" width="43.7109375" style="5" customWidth="1"/>
    <col min="4" max="4" width="56.7109375" style="5" customWidth="1"/>
    <col min="5" max="16384" width="9.140625" style="5" customWidth="1"/>
  </cols>
  <sheetData>
    <row r="1" spans="1:21" s="192" customFormat="1" ht="12.75">
      <c r="A1" s="190"/>
      <c r="B1" s="191"/>
      <c r="C1" s="191"/>
      <c r="D1" s="191"/>
      <c r="E1" s="191"/>
      <c r="F1" s="3"/>
      <c r="G1" s="3"/>
      <c r="H1" s="3"/>
      <c r="I1" s="3"/>
      <c r="J1" s="3"/>
      <c r="K1" s="251"/>
      <c r="L1" s="251"/>
      <c r="M1" s="251"/>
      <c r="N1" s="251"/>
      <c r="O1" s="251"/>
      <c r="P1" s="251"/>
      <c r="Q1" s="251"/>
      <c r="R1" s="251"/>
      <c r="S1" s="251"/>
      <c r="T1" s="251"/>
      <c r="U1" s="251"/>
    </row>
    <row r="2" spans="1:21" s="192" customFormat="1" ht="17.25" customHeight="1">
      <c r="A2" s="190"/>
      <c r="B2" s="297" t="s">
        <v>217</v>
      </c>
      <c r="C2" s="297"/>
      <c r="D2" s="297"/>
      <c r="E2" s="297"/>
      <c r="F2" s="3"/>
      <c r="G2" s="3"/>
      <c r="H2" s="3"/>
      <c r="I2" s="3"/>
      <c r="J2" s="3"/>
      <c r="K2" s="252"/>
      <c r="L2" s="252"/>
      <c r="M2" s="252"/>
      <c r="N2" s="252"/>
      <c r="O2" s="252"/>
      <c r="P2" s="252"/>
      <c r="Q2" s="252"/>
      <c r="R2" s="252"/>
      <c r="S2" s="252"/>
      <c r="T2" s="252"/>
      <c r="U2" s="251"/>
    </row>
    <row r="3" spans="1:57" s="192" customFormat="1" ht="20.25">
      <c r="A3" s="190"/>
      <c r="B3" s="298" t="s">
        <v>218</v>
      </c>
      <c r="C3" s="298"/>
      <c r="D3" s="298"/>
      <c r="E3" s="298"/>
      <c r="F3" s="3"/>
      <c r="G3" s="3"/>
      <c r="H3" s="3"/>
      <c r="I3" s="3"/>
      <c r="J3" s="3"/>
      <c r="K3" s="253"/>
      <c r="L3" s="253"/>
      <c r="M3" s="253"/>
      <c r="N3" s="253"/>
      <c r="O3" s="253"/>
      <c r="P3" s="253"/>
      <c r="Q3" s="253"/>
      <c r="R3" s="253"/>
      <c r="S3" s="253"/>
      <c r="T3" s="253"/>
      <c r="U3" s="251"/>
      <c r="BC3" s="319"/>
      <c r="BD3" s="319"/>
      <c r="BE3" s="193"/>
    </row>
    <row r="4" spans="1:21" s="192" customFormat="1" ht="19.5" customHeight="1">
      <c r="A4" s="190"/>
      <c r="B4" s="297" t="s">
        <v>219</v>
      </c>
      <c r="C4" s="297"/>
      <c r="D4" s="297"/>
      <c r="E4" s="297"/>
      <c r="F4" s="3"/>
      <c r="G4" s="3"/>
      <c r="H4" s="3"/>
      <c r="I4" s="3"/>
      <c r="J4" s="3"/>
      <c r="K4" s="252"/>
      <c r="L4" s="252"/>
      <c r="M4" s="252"/>
      <c r="N4" s="252"/>
      <c r="O4" s="252"/>
      <c r="P4" s="252"/>
      <c r="Q4" s="252"/>
      <c r="R4" s="252"/>
      <c r="S4" s="252"/>
      <c r="T4" s="252"/>
      <c r="U4" s="251"/>
    </row>
    <row r="5" spans="1:21" s="192" customFormat="1" ht="9.75" customHeight="1">
      <c r="A5" s="190"/>
      <c r="B5" s="254"/>
      <c r="C5" s="194"/>
      <c r="D5" s="194"/>
      <c r="E5" s="194"/>
      <c r="F5" s="3"/>
      <c r="G5" s="3"/>
      <c r="H5" s="3"/>
      <c r="I5" s="3"/>
      <c r="J5" s="3"/>
      <c r="K5" s="255"/>
      <c r="L5" s="255"/>
      <c r="M5" s="255"/>
      <c r="N5" s="255"/>
      <c r="O5" s="255"/>
      <c r="P5" s="255"/>
      <c r="Q5" s="255"/>
      <c r="R5" s="251"/>
      <c r="S5" s="251"/>
      <c r="T5" s="251"/>
      <c r="U5" s="251"/>
    </row>
    <row r="6" spans="1:21" s="192" customFormat="1" ht="19.5" customHeight="1">
      <c r="A6" s="190"/>
      <c r="B6" s="344" t="s">
        <v>224</v>
      </c>
      <c r="C6" s="344"/>
      <c r="D6" s="344"/>
      <c r="E6" s="344"/>
      <c r="F6" s="3"/>
      <c r="G6" s="3"/>
      <c r="H6" s="3"/>
      <c r="I6" s="3"/>
      <c r="J6" s="3"/>
      <c r="K6" s="256"/>
      <c r="L6" s="256"/>
      <c r="M6" s="256"/>
      <c r="N6" s="256"/>
      <c r="O6" s="256"/>
      <c r="P6" s="256"/>
      <c r="Q6" s="256"/>
      <c r="R6" s="256"/>
      <c r="S6" s="256"/>
      <c r="T6" s="256"/>
      <c r="U6" s="251"/>
    </row>
    <row r="7" spans="1:21" s="192" customFormat="1" ht="19.5" customHeight="1">
      <c r="A7" s="190"/>
      <c r="B7" s="344"/>
      <c r="C7" s="344"/>
      <c r="D7" s="344"/>
      <c r="E7" s="344"/>
      <c r="F7" s="3"/>
      <c r="G7" s="3"/>
      <c r="H7" s="3"/>
      <c r="I7" s="3"/>
      <c r="J7" s="3"/>
      <c r="K7" s="256"/>
      <c r="L7" s="256"/>
      <c r="M7" s="256"/>
      <c r="N7" s="256"/>
      <c r="O7" s="256"/>
      <c r="P7" s="256"/>
      <c r="Q7" s="256"/>
      <c r="R7" s="256"/>
      <c r="S7" s="256"/>
      <c r="T7" s="256"/>
      <c r="U7" s="251"/>
    </row>
    <row r="8" spans="1:21" s="192" customFormat="1" ht="19.5" customHeight="1">
      <c r="A8" s="190"/>
      <c r="B8" s="194"/>
      <c r="C8" s="333" t="s">
        <v>227</v>
      </c>
      <c r="D8" s="333"/>
      <c r="E8" s="333"/>
      <c r="F8" s="3"/>
      <c r="G8" s="3"/>
      <c r="H8" s="3"/>
      <c r="I8" s="3"/>
      <c r="J8" s="3"/>
      <c r="K8" s="255"/>
      <c r="L8" s="255"/>
      <c r="M8" s="255"/>
      <c r="N8" s="255"/>
      <c r="O8" s="255"/>
      <c r="P8" s="255"/>
      <c r="Q8" s="255"/>
      <c r="R8" s="251"/>
      <c r="S8" s="251"/>
      <c r="T8" s="251"/>
      <c r="U8" s="251"/>
    </row>
    <row r="9" spans="1:21" s="196" customFormat="1" ht="6" customHeight="1">
      <c r="A9" s="279"/>
      <c r="B9" s="195"/>
      <c r="C9" s="195"/>
      <c r="D9" s="195"/>
      <c r="E9" s="195"/>
      <c r="F9" s="3"/>
      <c r="G9" s="3"/>
      <c r="H9" s="3"/>
      <c r="I9" s="3"/>
      <c r="J9" s="3"/>
      <c r="K9" s="255"/>
      <c r="L9" s="255"/>
      <c r="M9" s="255"/>
      <c r="N9" s="255"/>
      <c r="O9" s="255"/>
      <c r="P9" s="255"/>
      <c r="Q9" s="255"/>
      <c r="R9" s="255"/>
      <c r="S9" s="255"/>
      <c r="T9" s="255"/>
      <c r="U9" s="255"/>
    </row>
    <row r="10" spans="1:21" s="192" customFormat="1" ht="18">
      <c r="A10" s="280"/>
      <c r="B10" s="337" t="s">
        <v>222</v>
      </c>
      <c r="C10" s="337"/>
      <c r="D10" s="337"/>
      <c r="E10" s="337"/>
      <c r="F10" s="3"/>
      <c r="G10" s="3"/>
      <c r="H10" s="3"/>
      <c r="I10" s="3"/>
      <c r="J10" s="3"/>
      <c r="K10" s="257"/>
      <c r="L10" s="257"/>
      <c r="M10" s="257"/>
      <c r="N10" s="208"/>
      <c r="O10" s="257"/>
      <c r="P10" s="203"/>
      <c r="Q10" s="258"/>
      <c r="R10" s="258"/>
      <c r="S10" s="258"/>
      <c r="T10" s="258"/>
      <c r="U10" s="258"/>
    </row>
    <row r="11" spans="1:21" s="271" customFormat="1" ht="13.5" thickBot="1">
      <c r="A11" s="269"/>
      <c r="B11" s="269"/>
      <c r="C11" s="269"/>
      <c r="D11" s="269"/>
      <c r="E11" s="269"/>
      <c r="F11" s="287"/>
      <c r="G11" s="287"/>
      <c r="H11" s="287"/>
      <c r="I11" s="287"/>
      <c r="J11" s="287"/>
      <c r="K11" s="288"/>
      <c r="L11" s="288"/>
      <c r="M11" s="288"/>
      <c r="N11" s="288"/>
      <c r="O11" s="288"/>
      <c r="P11" s="288"/>
      <c r="Q11" s="288"/>
      <c r="R11" s="259"/>
      <c r="S11" s="259"/>
      <c r="T11" s="259"/>
      <c r="U11" s="259"/>
    </row>
    <row r="12" spans="1:5" s="3" customFormat="1" ht="13.5" thickBot="1">
      <c r="A12" s="284"/>
      <c r="B12" s="267"/>
      <c r="C12" s="216" t="s">
        <v>19</v>
      </c>
      <c r="D12" s="216" t="s">
        <v>20</v>
      </c>
      <c r="E12" s="284"/>
    </row>
    <row r="13" spans="1:5" s="3" customFormat="1" ht="61.5" customHeight="1">
      <c r="A13" s="284"/>
      <c r="B13" s="268"/>
      <c r="C13" s="4" t="s">
        <v>25</v>
      </c>
      <c r="D13" s="4" t="s">
        <v>26</v>
      </c>
      <c r="E13" s="284"/>
    </row>
    <row r="14" spans="1:5" s="3" customFormat="1" ht="24" customHeight="1">
      <c r="A14" s="284"/>
      <c r="B14" s="268"/>
      <c r="C14" s="4" t="s">
        <v>191</v>
      </c>
      <c r="D14" s="4" t="s">
        <v>192</v>
      </c>
      <c r="E14" s="284"/>
    </row>
    <row r="15" spans="1:5" ht="26.25" customHeight="1">
      <c r="A15" s="285"/>
      <c r="B15" s="268"/>
      <c r="C15" s="4" t="str">
        <f>'Credit Calculations-Current MY'!B50</f>
        <v>Engine Family</v>
      </c>
      <c r="D15" s="4" t="s">
        <v>21</v>
      </c>
      <c r="E15" s="285"/>
    </row>
    <row r="16" spans="1:5" ht="43.5" customHeight="1">
      <c r="A16" s="285"/>
      <c r="B16" s="268"/>
      <c r="C16" s="4" t="str">
        <f>'Credit Calculations-Current MY'!C50</f>
        <v>Averaging Set</v>
      </c>
      <c r="D16" s="4" t="s">
        <v>193</v>
      </c>
      <c r="E16" s="285"/>
    </row>
    <row r="17" spans="1:5" ht="110.25" customHeight="1">
      <c r="A17" s="285"/>
      <c r="B17" s="268"/>
      <c r="C17" s="4" t="s">
        <v>131</v>
      </c>
      <c r="D17" s="4" t="s">
        <v>194</v>
      </c>
      <c r="E17" s="285"/>
    </row>
    <row r="18" spans="1:5" ht="31.5" customHeight="1">
      <c r="A18" s="285"/>
      <c r="B18" s="268"/>
      <c r="C18" s="4" t="str">
        <f>'Credit Calculations-Current MY'!E50</f>
        <v>Weight Class</v>
      </c>
      <c r="D18" s="4" t="s">
        <v>195</v>
      </c>
      <c r="E18" s="285"/>
    </row>
    <row r="19" spans="1:5" ht="31.5" customHeight="1">
      <c r="A19" s="285"/>
      <c r="B19" s="268"/>
      <c r="C19" s="4" t="s">
        <v>95</v>
      </c>
      <c r="D19" s="4" t="s">
        <v>125</v>
      </c>
      <c r="E19" s="285"/>
    </row>
    <row r="20" spans="1:5" ht="28.5" customHeight="1">
      <c r="A20" s="285"/>
      <c r="B20" s="268"/>
      <c r="C20" s="6" t="str">
        <f>'Credit Calculations-Current MY'!G50</f>
        <v>FEL</v>
      </c>
      <c r="D20" s="4" t="s">
        <v>28</v>
      </c>
      <c r="E20" s="285"/>
    </row>
    <row r="21" spans="1:5" ht="38.25" customHeight="1">
      <c r="A21" s="285"/>
      <c r="B21" s="268"/>
      <c r="C21" s="7" t="str">
        <f>'Credit Calculations-Current MY'!H50</f>
        <v>Useful Life (miles)</v>
      </c>
      <c r="D21" s="4" t="s">
        <v>53</v>
      </c>
      <c r="E21" s="285"/>
    </row>
    <row r="22" spans="1:5" ht="69.75" customHeight="1">
      <c r="A22" s="285"/>
      <c r="B22" s="268"/>
      <c r="C22" s="7" t="s">
        <v>206</v>
      </c>
      <c r="D22" s="4" t="s">
        <v>207</v>
      </c>
      <c r="E22" s="285"/>
    </row>
    <row r="23" spans="1:5" ht="39.75" customHeight="1">
      <c r="A23" s="285"/>
      <c r="B23" s="268"/>
      <c r="C23" s="7" t="str">
        <f>'Credit Calculations-Current MY'!J50</f>
        <v>"ABT Only" Sales (units)</v>
      </c>
      <c r="D23" s="4" t="s">
        <v>49</v>
      </c>
      <c r="E23" s="285"/>
    </row>
    <row r="24" spans="1:5" ht="46.5" customHeight="1">
      <c r="A24" s="285"/>
      <c r="B24" s="268"/>
      <c r="C24" s="7" t="str">
        <f>'Credit Calculations-Current MY'!K50</f>
        <v>"Non Manufacturer Owned" or "Offset" Sales (units)</v>
      </c>
      <c r="D24" s="4" t="s">
        <v>196</v>
      </c>
      <c r="E24" s="285"/>
    </row>
    <row r="25" spans="1:5" ht="39" customHeight="1">
      <c r="A25" s="285"/>
      <c r="B25" s="268"/>
      <c r="C25" s="179" t="str">
        <f>'Credit Calculations-Current MY'!L50</f>
        <v>Applicable Standard</v>
      </c>
      <c r="D25" s="8" t="s">
        <v>197</v>
      </c>
      <c r="E25" s="285"/>
    </row>
    <row r="26" spans="1:5" ht="39" customHeight="1">
      <c r="A26" s="285"/>
      <c r="B26" s="268"/>
      <c r="C26" s="8" t="s">
        <v>92</v>
      </c>
      <c r="D26" s="8" t="s">
        <v>198</v>
      </c>
      <c r="E26" s="285"/>
    </row>
    <row r="27" spans="1:5" ht="39" customHeight="1">
      <c r="A27" s="285"/>
      <c r="B27" s="268"/>
      <c r="C27" s="9" t="str">
        <f>'Credit Calculations-Current MY'!N50</f>
        <v>Non-ABT Credit Balance</v>
      </c>
      <c r="D27" s="8" t="s">
        <v>200</v>
      </c>
      <c r="E27" s="285"/>
    </row>
    <row r="28" spans="1:5" ht="58.5" customHeight="1">
      <c r="A28" s="285"/>
      <c r="B28" s="268"/>
      <c r="C28" s="9" t="str">
        <f>'Credit Calculations-Current MY'!O50</f>
        <v>ABT-Only Credit Balance</v>
      </c>
      <c r="D28" s="8" t="s">
        <v>199</v>
      </c>
      <c r="E28" s="285"/>
    </row>
    <row r="29" spans="1:5" ht="55.5" customHeight="1">
      <c r="A29" s="285"/>
      <c r="B29" s="268"/>
      <c r="C29" s="21" t="str">
        <f>'Credit Calculations-Current MY'!P50</f>
        <v>Approved Conversion Factor</v>
      </c>
      <c r="D29" s="4" t="s">
        <v>50</v>
      </c>
      <c r="E29" s="285"/>
    </row>
    <row r="30" spans="1:5" ht="48.75" customHeight="1">
      <c r="A30" s="285"/>
      <c r="B30" s="268"/>
      <c r="C30" s="21" t="str">
        <f>'Credit Calculations-Current MY'!Q50</f>
        <v># ABT-only Credits to Convert</v>
      </c>
      <c r="D30" s="4" t="s">
        <v>51</v>
      </c>
      <c r="E30" s="285"/>
    </row>
    <row r="31" spans="1:5" ht="38.25">
      <c r="A31" s="285"/>
      <c r="B31" s="268"/>
      <c r="C31" s="9" t="str">
        <f>'Credit Calculations-Current MY'!R50</f>
        <v># ABT-only Credits transferred to HDE</v>
      </c>
      <c r="D31" s="8" t="s">
        <v>202</v>
      </c>
      <c r="E31" s="285"/>
    </row>
    <row r="32" spans="1:5" ht="38.25">
      <c r="A32" s="285"/>
      <c r="B32" s="268"/>
      <c r="C32" s="9" t="str">
        <f>'Credit Calculations-Current MY'!S50</f>
        <v>ABT-only Credits transferred to HDV</v>
      </c>
      <c r="D32" s="8" t="s">
        <v>203</v>
      </c>
      <c r="E32" s="285"/>
    </row>
    <row r="33" spans="1:5" ht="32.25" customHeight="1">
      <c r="A33" s="285"/>
      <c r="B33" s="268"/>
      <c r="C33" s="9" t="str">
        <f>'Credit Calculations-Current MY'!T50</f>
        <v>ABT-Only Credit Balance After Transfer</v>
      </c>
      <c r="D33" s="8" t="s">
        <v>204</v>
      </c>
      <c r="E33" s="285"/>
    </row>
    <row r="34" spans="1:5" ht="51">
      <c r="A34" s="285"/>
      <c r="B34" s="268"/>
      <c r="C34" s="9" t="s">
        <v>113</v>
      </c>
      <c r="D34" s="8" t="s">
        <v>205</v>
      </c>
      <c r="E34" s="285"/>
    </row>
    <row r="35" spans="1:5" ht="12.75">
      <c r="A35" s="285"/>
      <c r="B35" s="266"/>
      <c r="C35" s="266"/>
      <c r="D35" s="266"/>
      <c r="E35" s="285"/>
    </row>
    <row r="36" spans="1:5" ht="14.25">
      <c r="A36" s="285"/>
      <c r="B36" s="341" t="s">
        <v>213</v>
      </c>
      <c r="C36" s="342"/>
      <c r="D36" s="343"/>
      <c r="E36" s="285"/>
    </row>
    <row r="37" spans="1:5" ht="84.75" customHeight="1">
      <c r="A37" s="285"/>
      <c r="B37" s="338" t="s">
        <v>212</v>
      </c>
      <c r="C37" s="339"/>
      <c r="D37" s="340"/>
      <c r="E37" s="285"/>
    </row>
    <row r="38" spans="1:5" ht="12.75">
      <c r="A38" s="285"/>
      <c r="B38" s="266"/>
      <c r="C38" s="266"/>
      <c r="D38" s="266"/>
      <c r="E38" s="285"/>
    </row>
    <row r="39" spans="1:5" ht="12.75">
      <c r="A39" s="285"/>
      <c r="B39" s="266"/>
      <c r="C39" s="266"/>
      <c r="D39" s="266"/>
      <c r="E39" s="285"/>
    </row>
    <row r="40" spans="1:5" ht="12.75">
      <c r="A40" s="285"/>
      <c r="B40" s="266"/>
      <c r="C40" s="266"/>
      <c r="D40" s="266"/>
      <c r="E40" s="285"/>
    </row>
    <row r="41" spans="1:5" ht="12.75">
      <c r="A41" s="285"/>
      <c r="B41" s="266"/>
      <c r="C41" s="266"/>
      <c r="D41" s="266"/>
      <c r="E41" s="285"/>
    </row>
    <row r="42" spans="1:5" ht="12.75">
      <c r="A42" s="285"/>
      <c r="B42" s="266"/>
      <c r="C42" s="266"/>
      <c r="D42" s="266"/>
      <c r="E42" s="285"/>
    </row>
    <row r="43" spans="1:5" ht="12.75">
      <c r="A43" s="285"/>
      <c r="B43" s="266"/>
      <c r="C43" s="266"/>
      <c r="D43" s="266"/>
      <c r="E43" s="285"/>
    </row>
    <row r="44" s="286" customFormat="1" ht="12.75"/>
  </sheetData>
  <sheetProtection password="E3E4" sheet="1" selectLockedCells="1" selectUnlockedCells="1"/>
  <mergeCells count="9">
    <mergeCell ref="B2:E2"/>
    <mergeCell ref="B10:E10"/>
    <mergeCell ref="B37:D37"/>
    <mergeCell ref="B36:D36"/>
    <mergeCell ref="BC3:BD3"/>
    <mergeCell ref="B4:E4"/>
    <mergeCell ref="B3:E3"/>
    <mergeCell ref="B6:E7"/>
    <mergeCell ref="C8:E8"/>
  </mergeCells>
  <printOptions/>
  <pageMargins left="0.5" right="0.5" top="1.25" bottom="1" header="0.5" footer="0.5"/>
  <pageSetup horizontalDpi="300" verticalDpi="300" orientation="portrait" paperSize="5" scale="63" r:id="rId3"/>
  <headerFooter alignWithMargins="0">
    <oddFooter>&amp;CPage &amp;P of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 Hwy Gas ABT Template</dc:title>
  <dc:subject>Engine Compliance: Averaging, Banking, and Trading Submittals</dc:subject>
  <dc:creator>U.S. EPA OAR/OTAQ/CISD nyr-m</dc:creator>
  <cp:keywords>SI, ABT, hd hwy, spark ignition, template, averaging banking trading</cp:keywords>
  <dc:description/>
  <cp:lastModifiedBy> </cp:lastModifiedBy>
  <cp:lastPrinted>2010-08-23T16:55:06Z</cp:lastPrinted>
  <dcterms:created xsi:type="dcterms:W3CDTF">2005-03-18T18:41:38Z</dcterms:created>
  <dcterms:modified xsi:type="dcterms:W3CDTF">2010-08-23T17:18:09Z</dcterms:modified>
  <cp:category/>
  <cp:version/>
  <cp:contentType/>
  <cp:contentStatus/>
</cp:coreProperties>
</file>