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jkuhns\Documents\TX SO2\"/>
    </mc:Choice>
  </mc:AlternateContent>
  <xr:revisionPtr revIDLastSave="0" documentId="13_ncr:1_{4DC2041D-8F54-4C09-8B4C-D61DBA262D16}" xr6:coauthVersionLast="44" xr6:coauthVersionMax="44" xr10:uidLastSave="{00000000-0000-0000-0000-000000000000}"/>
  <bookViews>
    <workbookView xWindow="19320" yWindow="1980" windowWidth="17220" windowHeight="10920" xr2:uid="{00000000-000D-0000-FFFF-FFFF00000000}"/>
  </bookViews>
  <sheets>
    <sheet name="TX_SO2_Supplemental_Pool" sheetId="2"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7" i="2" l="1"/>
  <c r="F26" i="2"/>
  <c r="F25" i="2"/>
  <c r="F24" i="2"/>
  <c r="F23" i="2"/>
  <c r="F22" i="2"/>
  <c r="F21" i="2"/>
  <c r="F20" i="2"/>
  <c r="F19" i="2"/>
  <c r="F18" i="2"/>
  <c r="F17" i="2"/>
  <c r="F16" i="2"/>
  <c r="F15" i="2"/>
  <c r="F14" i="2"/>
  <c r="F13" i="2"/>
  <c r="F12" i="2"/>
  <c r="F11" i="2"/>
  <c r="F9" i="2"/>
  <c r="G9" i="2" s="1"/>
  <c r="F29" i="2" l="1"/>
  <c r="H9" i="2"/>
  <c r="G24" i="2" l="1"/>
  <c r="H24" i="2" s="1"/>
  <c r="G12" i="2"/>
  <c r="H12" i="2" s="1"/>
  <c r="G27" i="2"/>
  <c r="G23" i="2"/>
  <c r="H23" i="2" s="1"/>
  <c r="G19" i="2"/>
  <c r="H19" i="2" s="1"/>
  <c r="G15" i="2"/>
  <c r="H15" i="2" s="1"/>
  <c r="G11" i="2"/>
  <c r="H11" i="2" s="1"/>
  <c r="G21" i="2"/>
  <c r="H21" i="2" s="1"/>
  <c r="G13" i="2"/>
  <c r="H13" i="2" s="1"/>
  <c r="G16" i="2"/>
  <c r="H16" i="2" s="1"/>
  <c r="G26" i="2"/>
  <c r="H26" i="2" s="1"/>
  <c r="G22" i="2"/>
  <c r="H22" i="2" s="1"/>
  <c r="G18" i="2"/>
  <c r="H18" i="2" s="1"/>
  <c r="G14" i="2"/>
  <c r="H14" i="2" s="1"/>
  <c r="G25" i="2"/>
  <c r="H25" i="2" s="1"/>
  <c r="G17" i="2"/>
  <c r="H17" i="2" s="1"/>
  <c r="G20" i="2"/>
  <c r="H20" i="2" s="1"/>
  <c r="F30" i="2"/>
  <c r="H27" i="2"/>
  <c r="H29" i="2" l="1"/>
  <c r="H30" i="2" s="1"/>
  <c r="F4" i="2" l="1"/>
  <c r="F5" i="2" s="1"/>
</calcChain>
</file>

<file path=xl/sharedStrings.xml><?xml version="1.0" encoding="utf-8"?>
<sst xmlns="http://schemas.openxmlformats.org/spreadsheetml/2006/main" count="55" uniqueCount="38">
  <si>
    <t>Program</t>
  </si>
  <si>
    <t>TXSO2</t>
  </si>
  <si>
    <t>Limestone</t>
  </si>
  <si>
    <t>Newman</t>
  </si>
  <si>
    <t>W A Parish</t>
  </si>
  <si>
    <t>Wilkes Power Plant</t>
  </si>
  <si>
    <t>Graham</t>
  </si>
  <si>
    <t>Stryker Creek</t>
  </si>
  <si>
    <t>O W Sommers</t>
  </si>
  <si>
    <t>Welsh Power Plant</t>
  </si>
  <si>
    <t>Martin Lake</t>
  </si>
  <si>
    <t>Coleto Creek</t>
  </si>
  <si>
    <t>Sam Seymour</t>
  </si>
  <si>
    <t>J T Deely</t>
  </si>
  <si>
    <t>Harrington Station</t>
  </si>
  <si>
    <t>Tolk Station</t>
  </si>
  <si>
    <t>Sandow</t>
  </si>
  <si>
    <t>H W Pirkey Power Plant</t>
  </si>
  <si>
    <t>Big Brown</t>
  </si>
  <si>
    <t>Monticello</t>
  </si>
  <si>
    <t>2019 Allocations from the Supplemental Allowance Pool for the Texas SO2 Trading Program</t>
  </si>
  <si>
    <t>5. Adjusted Allocation = Maximum Allocation x Multiplier</t>
  </si>
  <si>
    <t>1. Under 40 CFR 97.912(a)(1) and (2), EPA will identify each Texas SO2 Trading Program source for which the total amount of emissions reported for the units at the source for that control period exceeds the total amount of allowances allocated to the units at the source for that control period under § 97.911 and will calculate the amount of the exceedance, which is the source's maximum allocation from the Supplemental Allowance Pool.</t>
  </si>
  <si>
    <t xml:space="preserve">3. Under 40 CFR 97.912(a)(3)(ii)(A), if the Supplemental Allowance Pool is not oversubscribed, the amount allocated to a source other than Coleto Creek equals the source's maximum allocation under § 97.912(a)(2). </t>
  </si>
  <si>
    <t xml:space="preserve">2. Under 40 CFR 97.912(a)(3)(i), the amount allocated to Coleto Creek equals the lesser of the source's maximum allocation under § 97.912(a)(2) or the total number of allowances in the Supplemental Allowance Pool. </t>
  </si>
  <si>
    <t>4. Under 40 CFR 97.912(a)(3)(ii)(B), if the Supplemental Allowance Pool is oversubscibed, the amount allocated to a source other than Coleto Creek equals the source's maximum allocation under § 97.912(a)(2) times a multiplier, rounded to the nearest whole allowance. The multiplier is calculated as (i) the total remaining amount of allowances in the Supplemental Allowance Pool after the allocation to Coleto Creek divided by (ii) the sum of the maximum allocations under § 97.912(a)(2) for all sources except Coleto Creek.</t>
  </si>
  <si>
    <t>Totals including Coleto Creek:</t>
  </si>
  <si>
    <t>Totals excluding Coleto Creek:</t>
  </si>
  <si>
    <r>
      <t>Multiplier</t>
    </r>
    <r>
      <rPr>
        <b/>
        <vertAlign val="superscript"/>
        <sz val="11"/>
        <color theme="1"/>
        <rFont val="Calibri"/>
        <family val="2"/>
        <scheme val="minor"/>
      </rPr>
      <t>2,3,4</t>
    </r>
  </si>
  <si>
    <t>ORIS code</t>
  </si>
  <si>
    <t>Allowances available for allocation from Supplemental Allowance Pool:</t>
  </si>
  <si>
    <t>Total allowances allocated:</t>
  </si>
  <si>
    <t>Allowances retained for potential allocation in future years:</t>
  </si>
  <si>
    <t>Facility name</t>
  </si>
  <si>
    <t>2019 SO2 emissions (tons)</t>
  </si>
  <si>
    <r>
      <t>Maximum allocation from Supplemental Allowance Pool</t>
    </r>
    <r>
      <rPr>
        <b/>
        <vertAlign val="superscript"/>
        <sz val="11"/>
        <color theme="1"/>
        <rFont val="Calibri"/>
        <family val="2"/>
        <scheme val="minor"/>
      </rPr>
      <t>1</t>
    </r>
  </si>
  <si>
    <r>
      <t>Adjusted allocation from Supplemental Allowance Pool</t>
    </r>
    <r>
      <rPr>
        <b/>
        <vertAlign val="superscript"/>
        <sz val="11"/>
        <color theme="1"/>
        <rFont val="Calibri"/>
        <family val="2"/>
        <scheme val="minor"/>
      </rPr>
      <t>5</t>
    </r>
  </si>
  <si>
    <t>Allocation from trading program budget under 40 CFR 97.911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</si>
</sst>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3">
    <xf numFmtId="0" fontId="0" fillId="0" borderId="0" xfId="0"/>
    <xf numFmtId="0" fontId="0" fillId="0" borderId="0" xfId="0" applyAlignment="1">
      <alignment horizontal="center"/>
    </xf>
    <xf numFmtId="0" fontId="16" fillId="0" borderId="0" xfId="0" applyFont="1" applyAlignment="1">
      <alignment horizontal="center" wrapText="1"/>
    </xf>
    <xf numFmtId="0" fontId="16" fillId="0" borderId="0" xfId="0" applyFont="1" applyAlignment="1">
      <alignment horizontal="center"/>
    </xf>
    <xf numFmtId="37" fontId="0" fillId="0" borderId="0" xfId="0" applyNumberFormat="1"/>
    <xf numFmtId="37" fontId="0" fillId="0" borderId="0" xfId="0" applyNumberFormat="1" applyFill="1"/>
    <xf numFmtId="0" fontId="0" fillId="0" borderId="0" xfId="0" applyNumberFormat="1"/>
    <xf numFmtId="0" fontId="0" fillId="0" borderId="0" xfId="0" applyNumberFormat="1" applyAlignment="1">
      <alignment horizontal="right"/>
    </xf>
    <xf numFmtId="0" fontId="16" fillId="0" borderId="0" xfId="0" applyFont="1" applyAlignment="1">
      <alignment horizontal="left"/>
    </xf>
    <xf numFmtId="0" fontId="16" fillId="0" borderId="0" xfId="0" applyFont="1"/>
    <xf numFmtId="0" fontId="16" fillId="0" borderId="0" xfId="0" applyFont="1" applyAlignment="1">
      <alignment horizontal="center"/>
    </xf>
    <xf numFmtId="0" fontId="18" fillId="0" borderId="0" xfId="0" applyFont="1" applyAlignment="1">
      <alignment horizontal="left"/>
    </xf>
    <xf numFmtId="0" fontId="18" fillId="0" borderId="0" xfId="0" applyFont="1" applyAlignment="1">
      <alignment horizontal="lef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0"/>
  <sheetViews>
    <sheetView tabSelected="1" workbookViewId="0">
      <selection activeCell="A2" sqref="A2"/>
    </sheetView>
  </sheetViews>
  <sheetFormatPr defaultRowHeight="15" x14ac:dyDescent="0.25"/>
  <cols>
    <col min="2" max="2" width="10.7109375" customWidth="1"/>
    <col min="3" max="3" width="22.42578125" customWidth="1"/>
    <col min="4" max="8" width="17.7109375" customWidth="1"/>
  </cols>
  <sheetData>
    <row r="1" spans="1:8" x14ac:dyDescent="0.25">
      <c r="A1" s="10" t="s">
        <v>20</v>
      </c>
      <c r="B1" s="10"/>
      <c r="C1" s="10"/>
      <c r="D1" s="10"/>
      <c r="E1" s="10"/>
      <c r="F1" s="10"/>
      <c r="G1" s="10"/>
      <c r="H1" s="10"/>
    </row>
    <row r="2" spans="1:8" x14ac:dyDescent="0.25">
      <c r="A2" s="3"/>
      <c r="B2" s="3"/>
      <c r="C2" s="3"/>
      <c r="D2" s="3"/>
      <c r="E2" s="3"/>
      <c r="F2" s="3"/>
      <c r="G2" s="3"/>
      <c r="H2" s="3"/>
    </row>
    <row r="3" spans="1:8" x14ac:dyDescent="0.25">
      <c r="A3" s="8" t="s">
        <v>30</v>
      </c>
      <c r="B3" s="8"/>
      <c r="C3" s="8"/>
      <c r="D3" s="8"/>
      <c r="E3" s="8"/>
      <c r="F3" s="4">
        <v>10000</v>
      </c>
    </row>
    <row r="4" spans="1:8" x14ac:dyDescent="0.25">
      <c r="A4" s="9" t="s">
        <v>31</v>
      </c>
      <c r="B4" s="1"/>
      <c r="C4" s="1"/>
      <c r="F4" s="4">
        <f>H30</f>
        <v>10000</v>
      </c>
    </row>
    <row r="5" spans="1:8" x14ac:dyDescent="0.25">
      <c r="A5" s="9" t="s">
        <v>32</v>
      </c>
      <c r="B5" s="1"/>
      <c r="C5" s="1"/>
      <c r="F5" s="4">
        <f>F3-F4</f>
        <v>0</v>
      </c>
    </row>
    <row r="6" spans="1:8" x14ac:dyDescent="0.25">
      <c r="B6" s="1"/>
      <c r="C6" s="1"/>
    </row>
    <row r="7" spans="1:8" ht="62.25" x14ac:dyDescent="0.25">
      <c r="A7" s="2" t="s">
        <v>0</v>
      </c>
      <c r="B7" s="2" t="s">
        <v>29</v>
      </c>
      <c r="C7" s="2" t="s">
        <v>33</v>
      </c>
      <c r="D7" s="2" t="s">
        <v>37</v>
      </c>
      <c r="E7" s="2" t="s">
        <v>34</v>
      </c>
      <c r="F7" s="2" t="s">
        <v>35</v>
      </c>
      <c r="G7" s="2" t="s">
        <v>28</v>
      </c>
      <c r="H7" s="2" t="s">
        <v>36</v>
      </c>
    </row>
    <row r="8" spans="1:8" x14ac:dyDescent="0.25">
      <c r="D8" s="4"/>
      <c r="E8" s="4"/>
      <c r="F8" s="4"/>
      <c r="H8" s="4"/>
    </row>
    <row r="9" spans="1:8" x14ac:dyDescent="0.25">
      <c r="A9" s="1" t="s">
        <v>1</v>
      </c>
      <c r="B9" s="1">
        <v>6178</v>
      </c>
      <c r="C9" t="s">
        <v>11</v>
      </c>
      <c r="D9" s="4">
        <v>9057</v>
      </c>
      <c r="E9" s="4">
        <v>11264</v>
      </c>
      <c r="F9" s="4">
        <f>MAX(E9-D9,0)</f>
        <v>2207</v>
      </c>
      <c r="G9" s="7">
        <f>IF(F9&gt;F3,F3/F9,1)</f>
        <v>1</v>
      </c>
      <c r="H9" s="4">
        <f t="shared" ref="H9:H16" si="0">ROUND(F9*G9,0)</f>
        <v>2207</v>
      </c>
    </row>
    <row r="10" spans="1:8" x14ac:dyDescent="0.25">
      <c r="A10" s="1"/>
      <c r="B10" s="1"/>
      <c r="D10" s="4"/>
      <c r="E10" s="4"/>
      <c r="F10" s="4"/>
      <c r="H10" s="4"/>
    </row>
    <row r="11" spans="1:8" x14ac:dyDescent="0.25">
      <c r="A11" s="1" t="s">
        <v>1</v>
      </c>
      <c r="B11" s="1">
        <v>3497</v>
      </c>
      <c r="C11" t="s">
        <v>18</v>
      </c>
      <c r="D11" s="5">
        <v>17032</v>
      </c>
      <c r="E11" s="5">
        <v>0</v>
      </c>
      <c r="F11" s="4">
        <f t="shared" ref="F11" si="1">MAX(E11-D11,0)</f>
        <v>0</v>
      </c>
      <c r="G11" s="6">
        <f t="shared" ref="G11:G27" si="2">IF(F$29&gt;(F$3-H$9),(F$3-H$9)/(F$29),1)</f>
        <v>0.65388488001342504</v>
      </c>
      <c r="H11" s="4">
        <f t="shared" si="0"/>
        <v>0</v>
      </c>
    </row>
    <row r="12" spans="1:8" x14ac:dyDescent="0.25">
      <c r="A12" s="1" t="s">
        <v>1</v>
      </c>
      <c r="B12" s="1">
        <v>3490</v>
      </c>
      <c r="C12" t="s">
        <v>6</v>
      </c>
      <c r="D12" s="4">
        <v>226</v>
      </c>
      <c r="E12" s="4">
        <v>1</v>
      </c>
      <c r="F12" s="4">
        <f t="shared" ref="F12:F27" si="3">MAX(E12-D12,0)</f>
        <v>0</v>
      </c>
      <c r="G12" s="6">
        <f t="shared" si="2"/>
        <v>0.65388488001342504</v>
      </c>
      <c r="H12" s="4">
        <f t="shared" si="0"/>
        <v>0</v>
      </c>
    </row>
    <row r="13" spans="1:8" x14ac:dyDescent="0.25">
      <c r="A13" s="1" t="s">
        <v>1</v>
      </c>
      <c r="B13" s="1">
        <v>7902</v>
      </c>
      <c r="C13" t="s">
        <v>17</v>
      </c>
      <c r="D13" s="4">
        <v>8882</v>
      </c>
      <c r="E13" s="4">
        <v>3073</v>
      </c>
      <c r="F13" s="4">
        <f t="shared" si="3"/>
        <v>0</v>
      </c>
      <c r="G13" s="6">
        <f t="shared" si="2"/>
        <v>0.65388488001342504</v>
      </c>
      <c r="H13" s="4">
        <f t="shared" si="0"/>
        <v>0</v>
      </c>
    </row>
    <row r="14" spans="1:8" x14ac:dyDescent="0.25">
      <c r="A14" s="1" t="s">
        <v>1</v>
      </c>
      <c r="B14" s="1">
        <v>6193</v>
      </c>
      <c r="C14" t="s">
        <v>14</v>
      </c>
      <c r="D14" s="4">
        <v>15671</v>
      </c>
      <c r="E14" s="4">
        <v>10476</v>
      </c>
      <c r="F14" s="4">
        <f t="shared" si="3"/>
        <v>0</v>
      </c>
      <c r="G14" s="6">
        <f t="shared" si="2"/>
        <v>0.65388488001342504</v>
      </c>
      <c r="H14" s="4">
        <f t="shared" si="0"/>
        <v>0</v>
      </c>
    </row>
    <row r="15" spans="1:8" x14ac:dyDescent="0.25">
      <c r="A15" s="1" t="s">
        <v>1</v>
      </c>
      <c r="B15" s="1">
        <v>6181</v>
      </c>
      <c r="C15" t="s">
        <v>13</v>
      </c>
      <c r="D15" s="4">
        <v>12252</v>
      </c>
      <c r="E15" s="4">
        <v>0</v>
      </c>
      <c r="F15" s="4">
        <f t="shared" si="3"/>
        <v>0</v>
      </c>
      <c r="G15" s="6">
        <f t="shared" si="2"/>
        <v>0.65388488001342504</v>
      </c>
      <c r="H15" s="4">
        <f t="shared" si="0"/>
        <v>0</v>
      </c>
    </row>
    <row r="16" spans="1:8" x14ac:dyDescent="0.25">
      <c r="A16" s="1" t="s">
        <v>1</v>
      </c>
      <c r="B16" s="1">
        <v>298</v>
      </c>
      <c r="C16" t="s">
        <v>2</v>
      </c>
      <c r="D16" s="4">
        <v>24374</v>
      </c>
      <c r="E16" s="4">
        <v>5686</v>
      </c>
      <c r="F16" s="4">
        <f t="shared" si="3"/>
        <v>0</v>
      </c>
      <c r="G16" s="6">
        <f t="shared" si="2"/>
        <v>0.65388488001342504</v>
      </c>
      <c r="H16" s="4">
        <f t="shared" si="0"/>
        <v>0</v>
      </c>
    </row>
    <row r="17" spans="1:8" x14ac:dyDescent="0.25">
      <c r="A17" s="1" t="s">
        <v>1</v>
      </c>
      <c r="B17" s="1">
        <v>6146</v>
      </c>
      <c r="C17" t="s">
        <v>10</v>
      </c>
      <c r="D17" s="4">
        <v>35840</v>
      </c>
      <c r="E17" s="4">
        <v>46550</v>
      </c>
      <c r="F17" s="4">
        <f t="shared" si="3"/>
        <v>10710</v>
      </c>
      <c r="G17" s="6">
        <f t="shared" si="2"/>
        <v>0.65388488001342504</v>
      </c>
      <c r="H17" s="4">
        <f>ROUND(F17*G17,0)</f>
        <v>7003</v>
      </c>
    </row>
    <row r="18" spans="1:8" x14ac:dyDescent="0.25">
      <c r="A18" s="1" t="s">
        <v>1</v>
      </c>
      <c r="B18" s="1">
        <v>6147</v>
      </c>
      <c r="C18" t="s">
        <v>19</v>
      </c>
      <c r="D18" s="5">
        <v>29609</v>
      </c>
      <c r="E18" s="5">
        <v>0</v>
      </c>
      <c r="F18" s="4">
        <f t="shared" si="3"/>
        <v>0</v>
      </c>
      <c r="G18" s="6">
        <f t="shared" si="2"/>
        <v>0.65388488001342504</v>
      </c>
      <c r="H18" s="4">
        <f t="shared" ref="H18:H27" si="4">ROUND(F18*G18,0)</f>
        <v>0</v>
      </c>
    </row>
    <row r="19" spans="1:8" x14ac:dyDescent="0.25">
      <c r="A19" s="1" t="s">
        <v>1</v>
      </c>
      <c r="B19" s="1">
        <v>3456</v>
      </c>
      <c r="C19" t="s">
        <v>3</v>
      </c>
      <c r="D19" s="4">
        <v>4</v>
      </c>
      <c r="E19" s="5">
        <v>5</v>
      </c>
      <c r="F19" s="4">
        <f t="shared" si="3"/>
        <v>1</v>
      </c>
      <c r="G19" s="6">
        <f t="shared" si="2"/>
        <v>0.65388488001342504</v>
      </c>
      <c r="H19" s="4">
        <f t="shared" si="4"/>
        <v>1</v>
      </c>
    </row>
    <row r="20" spans="1:8" x14ac:dyDescent="0.25">
      <c r="A20" s="1" t="s">
        <v>1</v>
      </c>
      <c r="B20" s="1">
        <v>3611</v>
      </c>
      <c r="C20" t="s">
        <v>8</v>
      </c>
      <c r="D20" s="4">
        <v>62</v>
      </c>
      <c r="E20" s="5">
        <v>4</v>
      </c>
      <c r="F20" s="4">
        <f t="shared" si="3"/>
        <v>0</v>
      </c>
      <c r="G20" s="6">
        <f t="shared" si="2"/>
        <v>0.65388488001342504</v>
      </c>
      <c r="H20" s="4">
        <f t="shared" si="4"/>
        <v>0</v>
      </c>
    </row>
    <row r="21" spans="1:8" x14ac:dyDescent="0.25">
      <c r="A21" s="1" t="s">
        <v>1</v>
      </c>
      <c r="B21" s="1">
        <v>6179</v>
      </c>
      <c r="C21" t="s">
        <v>12</v>
      </c>
      <c r="D21" s="4">
        <v>15998</v>
      </c>
      <c r="E21" s="5">
        <v>665</v>
      </c>
      <c r="F21" s="4">
        <f t="shared" si="3"/>
        <v>0</v>
      </c>
      <c r="G21" s="6">
        <f t="shared" si="2"/>
        <v>0.65388488001342504</v>
      </c>
      <c r="H21" s="4">
        <f t="shared" si="4"/>
        <v>0</v>
      </c>
    </row>
    <row r="22" spans="1:8" x14ac:dyDescent="0.25">
      <c r="A22" s="1" t="s">
        <v>1</v>
      </c>
      <c r="B22" s="1">
        <v>6648</v>
      </c>
      <c r="C22" t="s">
        <v>16</v>
      </c>
      <c r="D22" s="4">
        <v>8370</v>
      </c>
      <c r="E22" s="5">
        <v>0</v>
      </c>
      <c r="F22" s="4">
        <f t="shared" si="3"/>
        <v>0</v>
      </c>
      <c r="G22" s="6">
        <f t="shared" si="2"/>
        <v>0.65388488001342504</v>
      </c>
      <c r="H22" s="4">
        <f t="shared" si="4"/>
        <v>0</v>
      </c>
    </row>
    <row r="23" spans="1:8" x14ac:dyDescent="0.25">
      <c r="A23" s="1" t="s">
        <v>1</v>
      </c>
      <c r="B23" s="1">
        <v>3504</v>
      </c>
      <c r="C23" t="s">
        <v>7</v>
      </c>
      <c r="D23" s="4">
        <v>145</v>
      </c>
      <c r="E23" s="4">
        <v>1</v>
      </c>
      <c r="F23" s="4">
        <f t="shared" si="3"/>
        <v>0</v>
      </c>
      <c r="G23" s="6">
        <f t="shared" si="2"/>
        <v>0.65388488001342504</v>
      </c>
      <c r="H23" s="4">
        <f t="shared" si="4"/>
        <v>0</v>
      </c>
    </row>
    <row r="24" spans="1:8" x14ac:dyDescent="0.25">
      <c r="A24" s="1" t="s">
        <v>1</v>
      </c>
      <c r="B24" s="1">
        <v>6194</v>
      </c>
      <c r="C24" t="s">
        <v>15</v>
      </c>
      <c r="D24" s="4">
        <v>13962</v>
      </c>
      <c r="E24" s="4">
        <v>7225</v>
      </c>
      <c r="F24" s="4">
        <f t="shared" si="3"/>
        <v>0</v>
      </c>
      <c r="G24" s="6">
        <f t="shared" si="2"/>
        <v>0.65388488001342504</v>
      </c>
      <c r="H24" s="4">
        <f t="shared" si="4"/>
        <v>0</v>
      </c>
    </row>
    <row r="25" spans="1:8" x14ac:dyDescent="0.25">
      <c r="A25" s="1" t="s">
        <v>1</v>
      </c>
      <c r="B25" s="1">
        <v>3470</v>
      </c>
      <c r="C25" t="s">
        <v>4</v>
      </c>
      <c r="D25" s="4">
        <v>26136</v>
      </c>
      <c r="E25" s="4">
        <v>27343</v>
      </c>
      <c r="F25" s="4">
        <f t="shared" si="3"/>
        <v>1207</v>
      </c>
      <c r="G25" s="6">
        <f t="shared" si="2"/>
        <v>0.65388488001342504</v>
      </c>
      <c r="H25" s="4">
        <f t="shared" si="4"/>
        <v>789</v>
      </c>
    </row>
    <row r="26" spans="1:8" x14ac:dyDescent="0.25">
      <c r="A26" s="1" t="s">
        <v>1</v>
      </c>
      <c r="B26" s="1">
        <v>6139</v>
      </c>
      <c r="C26" t="s">
        <v>9</v>
      </c>
      <c r="D26" s="4">
        <v>20754</v>
      </c>
      <c r="E26" s="4">
        <v>11178</v>
      </c>
      <c r="F26" s="4">
        <f t="shared" si="3"/>
        <v>0</v>
      </c>
      <c r="G26" s="6">
        <f t="shared" si="2"/>
        <v>0.65388488001342504</v>
      </c>
      <c r="H26" s="4">
        <f t="shared" si="4"/>
        <v>0</v>
      </c>
    </row>
    <row r="27" spans="1:8" x14ac:dyDescent="0.25">
      <c r="A27" s="1" t="s">
        <v>1</v>
      </c>
      <c r="B27" s="1">
        <v>3478</v>
      </c>
      <c r="C27" t="s">
        <v>5</v>
      </c>
      <c r="D27" s="4">
        <v>19</v>
      </c>
      <c r="E27" s="4">
        <v>3</v>
      </c>
      <c r="F27" s="4">
        <f t="shared" si="3"/>
        <v>0</v>
      </c>
      <c r="G27" s="6">
        <f t="shared" si="2"/>
        <v>0.65388488001342504</v>
      </c>
      <c r="H27" s="4">
        <f t="shared" si="4"/>
        <v>0</v>
      </c>
    </row>
    <row r="28" spans="1:8" x14ac:dyDescent="0.25">
      <c r="D28" s="4"/>
      <c r="E28" s="4"/>
      <c r="F28" s="4"/>
      <c r="H28" s="4"/>
    </row>
    <row r="29" spans="1:8" x14ac:dyDescent="0.25">
      <c r="B29" t="s">
        <v>27</v>
      </c>
      <c r="D29" s="4"/>
      <c r="E29" s="4"/>
      <c r="F29" s="4">
        <f>SUM(F11:F27)</f>
        <v>11918</v>
      </c>
      <c r="H29" s="4">
        <f>SUM(H11:H27)</f>
        <v>7793</v>
      </c>
    </row>
    <row r="30" spans="1:8" x14ac:dyDescent="0.25">
      <c r="B30" t="s">
        <v>26</v>
      </c>
      <c r="D30" s="4"/>
      <c r="E30" s="4"/>
      <c r="F30" s="4">
        <f>F9+F29</f>
        <v>14125</v>
      </c>
      <c r="H30" s="4">
        <f>H9+H29</f>
        <v>10000</v>
      </c>
    </row>
    <row r="32" spans="1:8" ht="45" customHeight="1" x14ac:dyDescent="0.25">
      <c r="A32" s="12" t="s">
        <v>22</v>
      </c>
      <c r="B32" s="12"/>
      <c r="C32" s="12"/>
      <c r="D32" s="12"/>
      <c r="E32" s="12"/>
      <c r="F32" s="12"/>
      <c r="G32" s="12"/>
      <c r="H32" s="12"/>
    </row>
    <row r="34" spans="1:8" ht="30" customHeight="1" x14ac:dyDescent="0.25">
      <c r="A34" s="12" t="s">
        <v>24</v>
      </c>
      <c r="B34" s="12"/>
      <c r="C34" s="12"/>
      <c r="D34" s="12"/>
      <c r="E34" s="12"/>
      <c r="F34" s="12"/>
      <c r="G34" s="12"/>
      <c r="H34" s="12"/>
    </row>
    <row r="36" spans="1:8" ht="30" customHeight="1" x14ac:dyDescent="0.25">
      <c r="A36" s="12" t="s">
        <v>23</v>
      </c>
      <c r="B36" s="12"/>
      <c r="C36" s="12"/>
      <c r="D36" s="12"/>
      <c r="E36" s="12"/>
      <c r="F36" s="12"/>
      <c r="G36" s="12"/>
      <c r="H36" s="12"/>
    </row>
    <row r="38" spans="1:8" ht="60" customHeight="1" x14ac:dyDescent="0.25">
      <c r="A38" s="12" t="s">
        <v>25</v>
      </c>
      <c r="B38" s="12"/>
      <c r="C38" s="12"/>
      <c r="D38" s="12"/>
      <c r="E38" s="12"/>
      <c r="F38" s="12"/>
      <c r="G38" s="12"/>
      <c r="H38" s="12"/>
    </row>
    <row r="40" spans="1:8" x14ac:dyDescent="0.25">
      <c r="A40" s="11" t="s">
        <v>21</v>
      </c>
      <c r="B40" s="11"/>
      <c r="C40" s="11"/>
      <c r="D40" s="11"/>
      <c r="E40" s="11"/>
      <c r="F40" s="11"/>
      <c r="G40" s="11"/>
    </row>
  </sheetData>
  <mergeCells count="6">
    <mergeCell ref="A1:H1"/>
    <mergeCell ref="A40:G40"/>
    <mergeCell ref="A32:H32"/>
    <mergeCell ref="A34:H34"/>
    <mergeCell ref="A36:H36"/>
    <mergeCell ref="A38:H3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119C46F706B04CB99720CF25085396" ma:contentTypeVersion="32" ma:contentTypeDescription="Create a new document." ma:contentTypeScope="" ma:versionID="dcacb9ccea86fb86fe31954910915288">
  <xsd:schema xmlns:xsd="http://www.w3.org/2001/XMLSchema" xmlns:xs="http://www.w3.org/2001/XMLSchema" xmlns:p="http://schemas.microsoft.com/office/2006/metadata/properties" xmlns:ns1="http://schemas.microsoft.com/sharepoint/v3" xmlns:ns3="4ffa91fb-a0ff-4ac5-b2db-65c790d184a4" xmlns:ns4="http://schemas.microsoft.com/sharepoint.v3" xmlns:ns5="http://schemas.microsoft.com/sharepoint/v3/fields" xmlns:ns6="676f820c-b24b-4e42-9106-78aa100cc9c0" xmlns:ns7="17a08684-3d87-4c41-90e7-d438d4812d4b" targetNamespace="http://schemas.microsoft.com/office/2006/metadata/properties" ma:root="true" ma:fieldsID="f262f24415257a73f30ccccf9eaf6d08" ns1:_="" ns3:_="" ns4:_="" ns5:_="" ns6:_="" ns7:_="">
    <xsd:import namespace="http://schemas.microsoft.com/sharepoint/v3"/>
    <xsd:import namespace="4ffa91fb-a0ff-4ac5-b2db-65c790d184a4"/>
    <xsd:import namespace="http://schemas.microsoft.com/sharepoint.v3"/>
    <xsd:import namespace="http://schemas.microsoft.com/sharepoint/v3/fields"/>
    <xsd:import namespace="676f820c-b24b-4e42-9106-78aa100cc9c0"/>
    <xsd:import namespace="17a08684-3d87-4c41-90e7-d438d4812d4b"/>
    <xsd:element name="properties">
      <xsd:complexType>
        <xsd:sequence>
          <xsd:element name="documentManagement">
            <xsd:complexType>
              <xsd:all>
                <xsd:element ref="ns3:Document_x0020_Creation_x0020_Date" minOccurs="0"/>
                <xsd:element ref="ns3:Creator" minOccurs="0"/>
                <xsd:element ref="ns3:EPA_x0020_Office" minOccurs="0"/>
                <xsd:element ref="ns3:Record" minOccurs="0"/>
                <xsd:element ref="ns4:CategoryDescription" minOccurs="0"/>
                <xsd:element ref="ns3:Identifier" minOccurs="0"/>
                <xsd:element ref="ns3:EPA_x0020_Contributor" minOccurs="0"/>
                <xsd:element ref="ns3:External_x0020_Contributor" minOccurs="0"/>
                <xsd:element ref="ns5:_Coverage" minOccurs="0"/>
                <xsd:element ref="ns3:EPA_x0020_Related_x0020_Documents" minOccurs="0"/>
                <xsd:element ref="ns5:_Source" minOccurs="0"/>
                <xsd:element ref="ns3:Rights" minOccurs="0"/>
                <xsd:element ref="ns1:Language" minOccurs="0"/>
                <xsd:element ref="ns3:j747ac98061d40f0aa7bd47e1db5675d" minOccurs="0"/>
                <xsd:element ref="ns3:TaxKeywordTaxHTField" minOccurs="0"/>
                <xsd:element ref="ns3:TaxCatchAllLabel" minOccurs="0"/>
                <xsd:element ref="ns3:TaxCatchAll" minOccurs="0"/>
                <xsd:element ref="ns6:MediaServiceMetadata" minOccurs="0"/>
                <xsd:element ref="ns6:MediaServiceFastMetadata" minOccurs="0"/>
                <xsd:element ref="ns7:Records_x0020_Status" minOccurs="0"/>
                <xsd:element ref="ns7:Records_x0020_Date" minOccurs="0"/>
                <xsd:element ref="ns6:MediaServiceDateTaken" minOccurs="0"/>
                <xsd:element ref="ns6:MediaServiceAutoTags" minOccurs="0"/>
                <xsd:element ref="ns6:MediaServiceLocation" minOccurs="0"/>
                <xsd:element ref="ns6:MediaServiceOCR" minOccurs="0"/>
                <xsd:element ref="ns6:MediaServiceGenerationTime" minOccurs="0"/>
                <xsd:element ref="ns6: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a4943845-9e2b-4cf5-b65e-3f6005d52b09}" ma:internalName="TaxCatchAllLabel" ma:readOnly="true" ma:showField="CatchAllDataLabel" ma:web="17a08684-3d87-4c41-90e7-d438d4812d4b">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a4943845-9e2b-4cf5-b65e-3f6005d52b09}" ma:internalName="TaxCatchAll" ma:showField="CatchAllData" ma:web="17a08684-3d87-4c41-90e7-d438d4812d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76f820c-b24b-4e42-9106-78aa100cc9c0"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DateTaken" ma:index="32" nillable="true" ma:displayName="MediaServiceDateTaken" ma:hidden="true" ma:internalName="MediaServiceDateTaken" ma:readOnly="true">
      <xsd:simpleType>
        <xsd:restriction base="dms:Text"/>
      </xsd:simpleType>
    </xsd:element>
    <xsd:element name="MediaServiceAutoTags" ma:index="33" nillable="true" ma:displayName="MediaServiceAutoTags" ma:internalName="MediaServiceAutoTags" ma:readOnly="true">
      <xsd:simpleType>
        <xsd:restriction base="dms:Text"/>
      </xsd:simpleType>
    </xsd:element>
    <xsd:element name="MediaServiceLocation" ma:index="34" nillable="true" ma:displayName="MediaServiceLocation" ma:internalName="MediaServiceLocation" ma:readOnly="true">
      <xsd:simpleType>
        <xsd:restriction base="dms:Text"/>
      </xsd:simpleType>
    </xsd:element>
    <xsd:element name="MediaServiceOCR" ma:index="35" nillable="true" ma:displayName="MediaServiceOCR"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a08684-3d87-4c41-90e7-d438d4812d4b" elementFormDefault="qualified">
    <xsd:import namespace="http://schemas.microsoft.com/office/2006/documentManagement/types"/>
    <xsd:import namespace="http://schemas.microsoft.com/office/infopath/2007/PartnerControls"/>
    <xsd:element name="Records_x0020_Status" ma:index="30" nillable="true" ma:displayName="Records Status" ma:default="Pending" ma:internalName="Records_x0020_Status">
      <xsd:simpleType>
        <xsd:restriction base="dms:Text"/>
      </xsd:simpleType>
    </xsd:element>
    <xsd:element name="Records_x0020_Date" ma:index="31" nillable="true" ma:displayName="Records Date" ma:hidden="true" ma:internalName="Records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9f62856-1543-49d4-a736-4569d363f533"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Records_x0020_Status xmlns="17a08684-3d87-4c41-90e7-d438d4812d4b">Pending</Records_x0020_Status>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2020-01-31T22:26:51+00:00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Records_x0020_Date xmlns="17a08684-3d87-4c41-90e7-d438d4812d4b" xsi:nil="true"/>
    <EPA_x0020_Contributor xmlns="4ffa91fb-a0ff-4ac5-b2db-65c790d184a4">
      <UserInfo>
        <DisplayName/>
        <AccountId xsi:nil="true"/>
        <AccountType/>
      </UserInfo>
    </EPA_x0020_Contributor>
    <TaxCatchAll xmlns="4ffa91fb-a0ff-4ac5-b2db-65c790d184a4"/>
  </documentManagement>
</p:properties>
</file>

<file path=customXml/itemProps1.xml><?xml version="1.0" encoding="utf-8"?>
<ds:datastoreItem xmlns:ds="http://schemas.openxmlformats.org/officeDocument/2006/customXml" ds:itemID="{20FF8A8E-8820-47BA-9465-81FE6645E4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676f820c-b24b-4e42-9106-78aa100cc9c0"/>
    <ds:schemaRef ds:uri="17a08684-3d87-4c41-90e7-d438d4812d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BD39BDB-DBC6-4748-B66F-F3DDA4D82200}">
  <ds:schemaRefs>
    <ds:schemaRef ds:uri="Microsoft.SharePoint.Taxonomy.ContentTypeSync"/>
  </ds:schemaRefs>
</ds:datastoreItem>
</file>

<file path=customXml/itemProps3.xml><?xml version="1.0" encoding="utf-8"?>
<ds:datastoreItem xmlns:ds="http://schemas.openxmlformats.org/officeDocument/2006/customXml" ds:itemID="{33C1BB50-F5A2-4D1C-B7E1-DCB0D3076BBB}">
  <ds:schemaRefs>
    <ds:schemaRef ds:uri="http://schemas.microsoft.com/sharepoint/v3/contenttype/forms"/>
  </ds:schemaRefs>
</ds:datastoreItem>
</file>

<file path=customXml/itemProps4.xml><?xml version="1.0" encoding="utf-8"?>
<ds:datastoreItem xmlns:ds="http://schemas.openxmlformats.org/officeDocument/2006/customXml" ds:itemID="{031DB9AB-1C4B-42A4-ADEA-9D72AD8B5286}">
  <ds:schemaRefs>
    <ds:schemaRef ds:uri="http://purl.org/dc/terms/"/>
    <ds:schemaRef ds:uri="http://purl.org/dc/dcmitype/"/>
    <ds:schemaRef ds:uri="http://schemas.microsoft.com/office/infopath/2007/PartnerControls"/>
    <ds:schemaRef ds:uri="http://schemas.openxmlformats.org/package/2006/metadata/core-properties"/>
    <ds:schemaRef ds:uri="4ffa91fb-a0ff-4ac5-b2db-65c790d184a4"/>
    <ds:schemaRef ds:uri="http://purl.org/dc/elements/1.1/"/>
    <ds:schemaRef ds:uri="17a08684-3d87-4c41-90e7-d438d4812d4b"/>
    <ds:schemaRef ds:uri="676f820c-b24b-4e42-9106-78aa100cc9c0"/>
    <ds:schemaRef ds:uri="http://schemas.microsoft.com/office/2006/documentManagement/types"/>
    <ds:schemaRef ds:uri="http://schemas.microsoft.com/sharepoint/v3/fields"/>
    <ds:schemaRef ds:uri="http://schemas.microsoft.com/sharepoint.v3"/>
    <ds:schemaRef ds:uri="http://schemas.microsoft.com/sharepoint/v3"/>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TX_SO2_Supplemental_Pool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Kuhns, Jason</dc:creator>
  <cp:lastModifiedBy>Jason Kuhns</cp:lastModifiedBy>
  <dcterms:created xsi:type="dcterms:W3CDTF">2020-01-30T18:30:15Z</dcterms:created>
  <dcterms:modified xsi:type="dcterms:W3CDTF">2020-02-26T15:56:35Z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0x010100C4119C46F706B04CB99720CF25085396</vt:lpwstr>
  </property>
</Properties>
</file>