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3375" activeTab="0"/>
  </bookViews>
  <sheets>
    <sheet name="051  Cond Coil Coat" sheetId="1" r:id="rId1"/>
    <sheet name="Emissions" sheetId="2" r:id="rId2"/>
  </sheets>
  <externalReferences>
    <externalReference r:id="rId5"/>
    <externalReference r:id="rId6"/>
    <externalReference r:id="rId7"/>
    <externalReference r:id="rId8"/>
  </externalReferences>
  <definedNames>
    <definedName name="AmbientExtTemp" localSheetId="1">#REF!</definedName>
    <definedName name="AmbientExtTemp">#REF!</definedName>
    <definedName name="AuditMonth" localSheetId="1">#REF!</definedName>
    <definedName name="AuditMonth">#REF!</definedName>
    <definedName name="AuditYear" localSheetId="1">#REF!</definedName>
    <definedName name="AuditYear">#REF!</definedName>
    <definedName name="AutoCalc">[0]!AutoCalc</definedName>
    <definedName name="averageconsumption" localSheetId="1">'[1]093 Refr'!#REF!</definedName>
    <definedName name="averageconsumption">'[1]093 Refr'!#REF!</definedName>
    <definedName name="averageconsumptionnew" localSheetId="1">'[1]093 Refr'!#REF!</definedName>
    <definedName name="averageconsumptionnew">'[1]093 Refr'!#REF!</definedName>
    <definedName name="averagedemand" localSheetId="1">'[1]093 Refr'!#REF!</definedName>
    <definedName name="averagedemand">'[1]093 Refr'!#REF!</definedName>
    <definedName name="averagedemandnew" localSheetId="1">'[1]093 Refr'!#REF!</definedName>
    <definedName name="averagedemandnew">'[1]093 Refr'!#REF!</definedName>
    <definedName name="AvgkWhCost" localSheetId="1">#REF!</definedName>
    <definedName name="AvgkWhCost">#REF!</definedName>
    <definedName name="AvgSteamThermCost" localSheetId="1">#REF!</definedName>
    <definedName name="AvgSteamThermCost">#REF!</definedName>
    <definedName name="BASE_TABLE">#REF!</definedName>
    <definedName name="Baseline">#REF!</definedName>
    <definedName name="brenda">'[2]93 Refr'!#REF!</definedName>
    <definedName name="brendanew">'[2]93 Refr'!#REF!</definedName>
    <definedName name="BTUPer1000Lbs" localSheetId="1">#REF!</definedName>
    <definedName name="BTUPer1000Lbs">#REF!</definedName>
    <definedName name="Calibrated">#REF!</definedName>
    <definedName name="CoalCostPerTon" localSheetId="1">#REF!</definedName>
    <definedName name="CoalCostPerTon">#REF!</definedName>
    <definedName name="CoalThermsPerTon" localSheetId="1">#REF!</definedName>
    <definedName name="CoalThermsPerTon">#REF!</definedName>
    <definedName name="CondFloorArea" localSheetId="1">#REF!</definedName>
    <definedName name="CondFloorArea">#REF!</definedName>
    <definedName name="CondReturnPercent" localSheetId="1">#REF!</definedName>
    <definedName name="CondReturnPercent">#REF!</definedName>
    <definedName name="CondReturnTemp" localSheetId="1">#REF!</definedName>
    <definedName name="CondReturnTemp">#REF!</definedName>
    <definedName name="CoolingDD" localSheetId="1">#REF!</definedName>
    <definedName name="CoolingDD">#REF!</definedName>
    <definedName name="data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emandCostPerMonth" localSheetId="1">#REF!</definedName>
    <definedName name="DemandCostPerMonth">#REF!</definedName>
    <definedName name="DemandCostSummer" localSheetId="1">#REF!</definedName>
    <definedName name="DemandCostSummer">#REF!</definedName>
    <definedName name="DemandDiversityFactor">#REF!</definedName>
    <definedName name="DemandEquation" localSheetId="1">#REF!</definedName>
    <definedName name="DemandEquation">#REF!</definedName>
    <definedName name="DemandInterval" localSheetId="1">#REF!</definedName>
    <definedName name="DemandInterval">#REF!</definedName>
    <definedName name="disposalcost">#REF!</definedName>
    <definedName name="DryerCount">#REF!</definedName>
    <definedName name="ECM_SUM">#REF!</definedName>
    <definedName name="ecp002data">#REF!</definedName>
    <definedName name="ecp011data">#REF!</definedName>
    <definedName name="ecp022data">#REF!</definedName>
    <definedName name="ecp042data">#REF!</definedName>
    <definedName name="ECP066DATA">#REF!</definedName>
    <definedName name="ecp082data">#REF!</definedName>
    <definedName name="ecp087data">#REF!</definedName>
    <definedName name="ecp090data">#REF!</definedName>
    <definedName name="ecp091data">#REF!</definedName>
    <definedName name="ecp092data">#REF!</definedName>
    <definedName name="ecp099data">#REF!</definedName>
    <definedName name="ecp100data">#REF!</definedName>
    <definedName name="elec_input">#REF!</definedName>
    <definedName name="ELECTRIC">#REF!</definedName>
    <definedName name="EUI">#REF!</definedName>
    <definedName name="Federally_Qualifying_AC">#REF!</definedName>
    <definedName name="Federally_Qualifying_RF___2001_Standard">#REF!</definedName>
    <definedName name="FUEL_OIL">#REF!</definedName>
    <definedName name="FuelOilCostPerGallon" localSheetId="1">#REF!</definedName>
    <definedName name="FuelOilCostPerGallon">#REF!</definedName>
    <definedName name="FuelOilMbtuPerGallon" localSheetId="1">#REF!</definedName>
    <definedName name="FuelOilMbtuPerGallon">#REF!</definedName>
    <definedName name="Gas">#REF!</definedName>
    <definedName name="GAS_INPUT">#REF!</definedName>
    <definedName name="HeatingDD" localSheetId="1">#REF!</definedName>
    <definedName name="HeatingDD">#REF!</definedName>
    <definedName name="HighPresSteamPSI" localSheetId="1">#REF!</definedName>
    <definedName name="HighPresSteamPSI">#REF!</definedName>
    <definedName name="HighPresSteamTemp" localSheetId="1">#REF!</definedName>
    <definedName name="HighPresSteamTemp">#REF!</definedName>
    <definedName name="History">#REF!</definedName>
    <definedName name="HotWaterTargetTemp" localSheetId="1">#REF!</definedName>
    <definedName name="HotWaterTargetTemp">#REF!</definedName>
    <definedName name="ID" localSheetId="1">#REF!</definedName>
    <definedName name="ID">#REF!</definedName>
    <definedName name="input">#REF!</definedName>
    <definedName name="KeroseneCostPerGallon" localSheetId="1">#REF!</definedName>
    <definedName name="KeroseneCostPerGallon">#REF!</definedName>
    <definedName name="KeroseneMbtuPerGallon" localSheetId="1">#REF!</definedName>
    <definedName name="KeroseneMbtuPerGallon">#REF!</definedName>
    <definedName name="kWh">#REF!</definedName>
    <definedName name="kWhCost" localSheetId="1">#REF!</definedName>
    <definedName name="kWhCost">#REF!</definedName>
    <definedName name="kWhCostOff" localSheetId="1">#REF!</definedName>
    <definedName name="kWhCostOff">#REF!</definedName>
    <definedName name="LoadsperWeek">#REF!</definedName>
    <definedName name="LowPresSteamPSI" localSheetId="1">#REF!</definedName>
    <definedName name="LowPresSteamPSI">#REF!</definedName>
    <definedName name="LowPresSteamTemp" localSheetId="1">#REF!</definedName>
    <definedName name="LowPresSteamTemp">#REF!</definedName>
    <definedName name="LTWxR" localSheetId="1">'[4]LightLookUpTable'!$A$3:$B$17</definedName>
    <definedName name="LTWxR">'[3]LightLookUpTable'!$A$3:$B$17</definedName>
    <definedName name="MaximumOccupancy" localSheetId="1">#REF!</definedName>
    <definedName name="MaximumOccupancy">#REF!</definedName>
    <definedName name="MBtuPerkWh" localSheetId="1">#REF!</definedName>
    <definedName name="MBtuPerkWh">#REF!</definedName>
    <definedName name="MBtuPerTherm" localSheetId="1">#REF!</definedName>
    <definedName name="MBtuPerTherm">#REF!</definedName>
    <definedName name="MedPresSteamPSI" localSheetId="1">#REF!</definedName>
    <definedName name="MedPresSteamPSI">#REF!</definedName>
    <definedName name="MedPresSteamTemp" localSheetId="1">#REF!</definedName>
    <definedName name="MedPresSteamTemp">#REF!</definedName>
    <definedName name="MMBtuDefinition" localSheetId="1">#REF!</definedName>
    <definedName name="MMBtuDefinition">#REF!</definedName>
    <definedName name="NAT_GAS">#REF!</definedName>
    <definedName name="NatGasCostPerTherm" localSheetId="1">#REF!</definedName>
    <definedName name="NatGasCostPerTherm">#REF!</definedName>
    <definedName name="NatGasMbtuPerTherm" localSheetId="1">#REF!</definedName>
    <definedName name="NatGasMbtuPerTherm">#REF!</definedName>
    <definedName name="newunitcost">#REF!</definedName>
    <definedName name="NonCondFloorArea" localSheetId="1">#REF!</definedName>
    <definedName name="NonCondFloorArea">#REF!</definedName>
    <definedName name="NormalOccupancy" localSheetId="1">#REF!</definedName>
    <definedName name="NormalOccupancy">#REF!</definedName>
    <definedName name="NumberAssignedStaff" localSheetId="1">#REF!</definedName>
    <definedName name="NumberAssignedStaff">#REF!</definedName>
    <definedName name="numberofexistingunits" localSheetId="1">'[1]093 Refr'!#REF!</definedName>
    <definedName name="numberofexistingunits">'[1]093 Refr'!#REF!</definedName>
    <definedName name="numberofnewunits" localSheetId="1">'[1]093 Refr'!#REF!</definedName>
    <definedName name="numberofnewunits">'[1]093 Refr'!#REF!</definedName>
    <definedName name="NumberOfSummerMonths" localSheetId="1">#REF!</definedName>
    <definedName name="NumberOfSummerMonths">#REF!</definedName>
    <definedName name="NumberVisitors" localSheetId="1">#REF!</definedName>
    <definedName name="NumberVisitors">#REF!</definedName>
    <definedName name="OccupantCount">#REF!</definedName>
    <definedName name="Oil">#REF!</definedName>
    <definedName name="OIL_INPUT">#REF!</definedName>
    <definedName name="Old_Spec_Qualifying_AC">#REF!</definedName>
    <definedName name="Old_Spec_Qualifying_DW">#REF!</definedName>
    <definedName name="Old_Spec_Qualifying_RF">#REF!</definedName>
    <definedName name="Old_Standard_Qualifying_AC">#REF!</definedName>
    <definedName name="OPT_TABLE">#REF!</definedName>
    <definedName name="Optimum">#REF!</definedName>
    <definedName name="PlantEff" localSheetId="1">#REF!</definedName>
    <definedName name="PlantEff">#REF!</definedName>
    <definedName name="_xlnm.Print_Area" localSheetId="0">'051  Cond Coil Coat'!$A$1:$I$92</definedName>
    <definedName name="_xlnm.Print_Area" localSheetId="1">'Emissions'!$A$1:$E$17</definedName>
    <definedName name="Print_Area_MI">#REF!</definedName>
    <definedName name="print1">#REF!</definedName>
    <definedName name="Projected">#REF!</definedName>
    <definedName name="ProjectLocation" localSheetId="1">#REF!</definedName>
    <definedName name="ProjectLocation">#REF!</definedName>
    <definedName name="PROPANE">#REF!</definedName>
    <definedName name="PROPANE_INPUT">#REF!</definedName>
    <definedName name="PropaneCostPerGallon" localSheetId="1">#REF!</definedName>
    <definedName name="PropaneCostPerGallon">#REF!</definedName>
    <definedName name="PropaneMbtuPerGallon" localSheetId="1">#REF!</definedName>
    <definedName name="PropaneMbtuPerGallon">#REF!</definedName>
    <definedName name="Qualifying_AC">#REF!</definedName>
    <definedName name="Qualifying_DW">#REF!</definedName>
    <definedName name="Qualifying_DW_new_standard">#REF!</definedName>
    <definedName name="Qualifying_DW_old_standard">#REF!</definedName>
    <definedName name="Qualifying_RF">#REF!</definedName>
    <definedName name="ReplacementDryerCount">#REF!</definedName>
    <definedName name="replacementlaborhours">#REF!</definedName>
    <definedName name="replacementlaborrate">#REF!</definedName>
    <definedName name="SIR_Sum">#REF!</definedName>
    <definedName name="SteamCostPer1000Lbs" localSheetId="1">#REF!</definedName>
    <definedName name="SteamCostPer1000Lbs">#REF!</definedName>
    <definedName name="SteamPlantAvailability" localSheetId="1">#REF!</definedName>
    <definedName name="SteamPlantAvailability">#REF!</definedName>
    <definedName name="SupplyWaterTemp" localSheetId="1">#REF!</definedName>
    <definedName name="SupplyWaterTemp">#REF!</definedName>
    <definedName name="UnitConditionFactor" localSheetId="1">'[1]093 Refr'!#REF!</definedName>
    <definedName name="UnitConditionFactor">'[1]093 Refr'!#REF!</definedName>
    <definedName name="vero1">#REF!</definedName>
    <definedName name="vero2">#REF!</definedName>
    <definedName name="WasherCount">#REF!</definedName>
    <definedName name="WastewaterCostPerkGallon" localSheetId="1">#REF!</definedName>
    <definedName name="WastewaterCostPerkGallon">#REF!</definedName>
    <definedName name="WaterCostPerkGallon" localSheetId="1">#REF!</definedName>
    <definedName name="WaterCostPerkGallon">#REF!</definedName>
    <definedName name="WaterHeaterType" localSheetId="1">#REF!</definedName>
    <definedName name="WaterHeaterType">#REF!</definedName>
    <definedName name="WeatherDataLocation" localSheetId="1">#REF!</definedName>
    <definedName name="WeatherDataLocation">#REF!</definedName>
  </definedNames>
  <calcPr fullCalcOnLoad="1"/>
</workbook>
</file>

<file path=xl/sharedStrings.xml><?xml version="1.0" encoding="utf-8"?>
<sst xmlns="http://schemas.openxmlformats.org/spreadsheetml/2006/main" count="107" uniqueCount="96">
  <si>
    <t xml:space="preserve">      2)  Existing equipment with evidence of minor environmental damage</t>
  </si>
  <si>
    <t>The protective corrosion inhibitor is MicroGuard (TM) product from Adsil (TM)</t>
  </si>
  <si>
    <t>This recommendation is applied in the following instances:</t>
  </si>
  <si>
    <t>Nominal Capacity:</t>
  </si>
  <si>
    <t>Nominal capacity:</t>
  </si>
  <si>
    <t>per ton (total installed cost)</t>
  </si>
  <si>
    <t>Cost associated to install coating (parts &amp; labor):</t>
  </si>
  <si>
    <t>(vendor quotation)</t>
  </si>
  <si>
    <t>SEQL Area</t>
  </si>
  <si>
    <t xml:space="preserve">      1)  New equipment </t>
  </si>
  <si>
    <t xml:space="preserve">      3)  Equipment with five years of useful life remaining</t>
  </si>
  <si>
    <t>Decrease in EER is assumed to be both an increase in power consumption</t>
  </si>
  <si>
    <t xml:space="preserve">  and capacity degradation</t>
  </si>
  <si>
    <t>Savings to heat pumps during the heating season are not included</t>
  </si>
  <si>
    <t>Average EER=9.0</t>
  </si>
  <si>
    <t>Average EER gain =12.3%</t>
  </si>
  <si>
    <t>Full-load equivalent operating hours = FLEOH= 0.8*CDD</t>
  </si>
  <si>
    <t>CDD</t>
  </si>
  <si>
    <t>Charlotte area has 1644 cooling degree days (CDD) per NOAA</t>
  </si>
  <si>
    <t xml:space="preserve">Facility: </t>
  </si>
  <si>
    <t>FLEOH</t>
  </si>
  <si>
    <t>Current Run-time Adjustment Factors</t>
  </si>
  <si>
    <t>hours - annually</t>
  </si>
  <si>
    <t>Proposed Run-time Adjustment Factors</t>
  </si>
  <si>
    <t>Condensing Unit Data from:</t>
  </si>
  <si>
    <t>Cooling Set Point:</t>
  </si>
  <si>
    <t>Run-time Estimates</t>
  </si>
  <si>
    <t>Current condensing unit:</t>
  </si>
  <si>
    <t>Proposed condensing unit:</t>
  </si>
  <si>
    <t>tons</t>
  </si>
  <si>
    <t>Degrees F</t>
  </si>
  <si>
    <t>Facility:</t>
  </si>
  <si>
    <t>ECP Savings:</t>
  </si>
  <si>
    <t>Electric Demand kW</t>
  </si>
  <si>
    <t>Electric Energy kWh</t>
  </si>
  <si>
    <t>Electric Energy Cost Savings</t>
  </si>
  <si>
    <t>Total ECP Savings:</t>
  </si>
  <si>
    <t>Total Annual Cost Savings</t>
  </si>
  <si>
    <t>ECP Cost:</t>
  </si>
  <si>
    <t>Payback:</t>
  </si>
  <si>
    <t>yrs  (excluding maint savings)</t>
  </si>
  <si>
    <t>Calculations</t>
  </si>
  <si>
    <t>Assumptions:</t>
  </si>
  <si>
    <t>Current</t>
  </si>
  <si>
    <t>Proposed</t>
  </si>
  <si>
    <t>Savings</t>
  </si>
  <si>
    <t>Installation Costs</t>
  </si>
  <si>
    <t>Total project cost:</t>
  </si>
  <si>
    <t>kWh</t>
  </si>
  <si>
    <t>Present Condition EER:</t>
  </si>
  <si>
    <t>Calculated EER:</t>
  </si>
  <si>
    <t>Condensing Unit Consumption:</t>
  </si>
  <si>
    <t>HVAC System Data</t>
  </si>
  <si>
    <t>Excess Capacity:</t>
  </si>
  <si>
    <t>Night Setback:</t>
  </si>
  <si>
    <t>Weekend Setback:</t>
  </si>
  <si>
    <t>FLEOH Conversion:</t>
  </si>
  <si>
    <t>Electric Energy MMBtu</t>
  </si>
  <si>
    <t>Total Annual MMBtu Savings</t>
  </si>
  <si>
    <t>Btu/W-hr</t>
  </si>
  <si>
    <t>Demand Consumption=</t>
  </si>
  <si>
    <t>Demand Cost per kW</t>
  </si>
  <si>
    <t>Energy Cost per kWh</t>
  </si>
  <si>
    <t>kW/ton after coil application=</t>
  </si>
  <si>
    <t>kW/ton=</t>
  </si>
  <si>
    <t>kW</t>
  </si>
  <si>
    <t>EER after coil application=</t>
  </si>
  <si>
    <t>Summary of power plant emissions savings associated with energy conservation measure*</t>
  </si>
  <si>
    <t>Pollutant type</t>
  </si>
  <si>
    <t>Pollutant units: Lb/MMBTU</t>
  </si>
  <si>
    <t>MMBTU Reduction from ECP</t>
  </si>
  <si>
    <t>Yearly reduction in Pollutant (lbs.)</t>
  </si>
  <si>
    <r>
      <t>CO</t>
    </r>
    <r>
      <rPr>
        <vertAlign val="subscript"/>
        <sz val="8"/>
        <rFont val="Times New Roman"/>
        <family val="1"/>
      </rPr>
      <t>2</t>
    </r>
  </si>
  <si>
    <r>
      <t>SO</t>
    </r>
    <r>
      <rPr>
        <vertAlign val="subscript"/>
        <sz val="8"/>
        <rFont val="Times New Roman"/>
        <family val="1"/>
      </rPr>
      <t>2</t>
    </r>
  </si>
  <si>
    <r>
      <t>NO</t>
    </r>
    <r>
      <rPr>
        <vertAlign val="subscript"/>
        <sz val="8"/>
        <rFont val="Times New Roman"/>
        <family val="1"/>
      </rPr>
      <t>x</t>
    </r>
  </si>
  <si>
    <t>MMBtu/kWh</t>
  </si>
  <si>
    <t>http://lwf.ncdc.noaa.gov/oa/climate/online/ccd/nrmcdd.html</t>
  </si>
  <si>
    <t>CDD from website</t>
  </si>
  <si>
    <t>use website to get CDD for your city</t>
  </si>
  <si>
    <t>use blended electric rate</t>
  </si>
  <si>
    <t>Nominal capacity is total tonnage at facility.  Available from equipment nameplate data.</t>
  </si>
  <si>
    <t xml:space="preserve">  May be estimated by taking total facility square footage and dividing by 400.</t>
  </si>
  <si>
    <t>Your Facility Name</t>
  </si>
  <si>
    <t>Note 1</t>
  </si>
  <si>
    <t>Note 2</t>
  </si>
  <si>
    <t>Note 1:  Use a night setback value of .95 if HAVC equipment does not run at night after 6:00 P.M. Use 1 if no</t>
  </si>
  <si>
    <t xml:space="preserve">             setback is used.</t>
  </si>
  <si>
    <t xml:space="preserve">            for one day during the weekend.</t>
  </si>
  <si>
    <t>FIGURE G-1 ENERGY SAVINGS PROJECTION TOOL</t>
  </si>
  <si>
    <t>Capacity of HVAC Units</t>
  </si>
  <si>
    <t>Note 2: Use a weekend setback value of .75 is HVAC is turned off for the weekend.  Use .875 if it is turned off</t>
  </si>
  <si>
    <t>lbs of CO2 emissions</t>
  </si>
  <si>
    <t>lbs of SO2 emissions</t>
  </si>
  <si>
    <t>lbs of NOx emissions</t>
  </si>
  <si>
    <t>EER gain</t>
  </si>
  <si>
    <t>use default of 12.3% or value from degradation tool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</si>
</sst>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"/>
    <numFmt numFmtId="166" formatCode="0.00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#,##0.0_);\(#,##0.0\)"/>
    <numFmt numFmtId="170" formatCode="&quot;$&quot;#,##0"/>
    <numFmt numFmtId="171" formatCode="&quot;$&quot;#,##0.00000"/>
    <numFmt numFmtId="172" formatCode="&quot;$&quot;#,##0.00"/>
    <numFmt numFmtId="173" formatCode="#,##0.0"/>
    <numFmt numFmtId="174" formatCode="#,##0.000000"/>
    <numFmt numFmtId="175" formatCode="#,##0.000"/>
    <numFmt numFmtId="176" formatCode="&quot;$&quot;#,##0.000"/>
    <numFmt numFmtId="177" formatCode="#,##0.000_);\(#,##0.000\)"/>
    <numFmt numFmtId="178" formatCode="0.0%"/>
    <numFmt numFmtId="179" formatCode="_(&quot;$&quot;* #,##0.0_);_(&quot;$&quot;* \(#,##0.0\);_(&quot;$&quot;* &quot;-&quot;??_);_(@_)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"/>
    <numFmt numFmtId="189" formatCode="_(&quot;$&quot;* #,##0.0000_);_(&quot;$&quot;* \(#,##0.0000\);_(&quot;$&quot;* &quot;-&quot;??_);_(@_)"/>
    <numFmt numFmtId="190" formatCode="_(* #,##0.0_);_(* \(#,##0.0\);_(* &quot;-&quot;?_);_(@_)"/>
    <numFmt numFmtId="191" formatCode="_(&quot;$&quot;* #,##0.000000_);_(&quot;$&quot;* \(#,##0.000000\);_(&quot;$&quot;* &quot;-&quot;??_);_(@_)"/>
    <numFmt numFmtId="192" formatCode="_(* #,##0.0_);_(* \(#,##0.0\);_(* &quot;-&quot;??_);_(@_)"/>
    <numFmt numFmtId="193" formatCode="_(* #,##0_);_(* \(#,##0\);_(* &quot;-&quot;??_);_(@_)"/>
    <numFmt numFmtId="194" formatCode="&quot;$&quot;#,##0.0000_);[Red]\(&quot;$&quot;#,##0.0000\)"/>
    <numFmt numFmtId="195" formatCode="_(* #,##0.0000_);_(* \(#,##0.0000\);_(* &quot;-&quot;????_);_(@_)"/>
    <numFmt numFmtId="196" formatCode="&quot;$&quot;#,##0.0_);\(&quot;$&quot;#,##0.0\)"/>
    <numFmt numFmtId="197" formatCode="[$-409]dddd\,\ mmmm\ dd\,\ yyyy"/>
    <numFmt numFmtId="198" formatCode="[$-F800]dddd\,\ mmmm\ dd\,\ yyyy"/>
    <numFmt numFmtId="199" formatCode="m/d/yy;@"/>
    <numFmt numFmtId="200" formatCode="[$-409]h:mm:ss\ AM/PM"/>
    <numFmt numFmtId="201" formatCode="&quot;$&quot;#,##0.0000"/>
    <numFmt numFmtId="202" formatCode="#,##0.0000"/>
    <numFmt numFmtId="203" formatCode="0.00_)"/>
    <numFmt numFmtId="204" formatCode="0.00000000"/>
    <numFmt numFmtId="205" formatCode="_(* #,##0.00000_);_(* \(#,##0.00000\);_(* &quot;-&quot;?????_);_(@_)"/>
    <numFmt numFmtId="206" formatCode="_(* #,##0.000_);_(* \(#,##0.000\);_(* &quot;-&quot;??_);_(@_)"/>
    <numFmt numFmtId="207" formatCode="_(* #,##0.0000_);_(* \(#,##0.0000\);_(* &quot;-&quot;??_);_(@_)"/>
    <numFmt numFmtId="208" formatCode="#,##0.00000"/>
    <numFmt numFmtId="209" formatCode="#,##0.00000_);[Red]\(#,##0.00000\)"/>
    <numFmt numFmtId="210" formatCode="0.0000000000"/>
    <numFmt numFmtId="211" formatCode="0.000000000"/>
    <numFmt numFmtId="212" formatCode="&quot;$&quot;#,##0.000_);[Red]\(&quot;$&quot;#,##0.000\)"/>
    <numFmt numFmtId="213" formatCode="0.0E+00"/>
    <numFmt numFmtId="214" formatCode="0.000E+00"/>
    <numFmt numFmtId="215" formatCode="#,##0.0000_);\(#,##0.0000\)"/>
    <numFmt numFmtId="216" formatCode="#,##0.0000000"/>
    <numFmt numFmtId="217" formatCode="&quot;$&quot;#,##0.0_);[Red]\(&quot;$&quot;#,##0.0\)"/>
    <numFmt numFmtId="218" formatCode="0.00_);\(0.00\)"/>
    <numFmt numFmtId="219" formatCode="0;0;"/>
    <numFmt numFmtId="220" formatCode="0_);\(0\)"/>
    <numFmt numFmtId="221" formatCode="[$-409]mmmm\-yy;@"/>
    <numFmt numFmtId="222" formatCode="mmm\-yyyy"/>
    <numFmt numFmtId="223" formatCode="&quot;$&quot;#,##0.00000_);[Red]\(&quot;$&quot;#,##0.00000\)"/>
    <numFmt numFmtId="224" formatCode="_(* #,##0.000000_);_(* \(#,##0.000000\);_(* &quot;-&quot;??????_);_(@_)"/>
  </numFmts>
  <fonts count="1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b/>
      <i/>
      <sz val="16"/>
      <name val="Helv"/>
      <family val="0"/>
    </font>
    <font>
      <sz val="8"/>
      <name val="Arial"/>
      <family val="0"/>
    </font>
    <font>
      <b/>
      <sz val="10"/>
      <name val="Times New Roman"/>
      <family val="1"/>
    </font>
    <font>
      <vertAlign val="sub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3" fontId="4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18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3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left"/>
    </xf>
    <xf numFmtId="17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0" fillId="0" borderId="0" xfId="15" applyNumberFormat="1" applyFill="1" applyAlignment="1">
      <alignment horizontal="center"/>
    </xf>
    <xf numFmtId="44" fontId="0" fillId="0" borderId="0" xfId="18" applyFill="1" applyAlignment="1">
      <alignment/>
    </xf>
    <xf numFmtId="166" fontId="0" fillId="0" borderId="1" xfId="0" applyNumberFormat="1" applyFill="1" applyBorder="1" applyAlignment="1">
      <alignment horizontal="center"/>
    </xf>
    <xf numFmtId="3" fontId="0" fillId="0" borderId="1" xfId="15" applyNumberFormat="1" applyFill="1" applyBorder="1" applyAlignment="1">
      <alignment horizontal="center"/>
    </xf>
    <xf numFmtId="167" fontId="0" fillId="0" borderId="0" xfId="0" applyNumberFormat="1" applyFill="1" applyAlignment="1">
      <alignment/>
    </xf>
    <xf numFmtId="167" fontId="0" fillId="0" borderId="0" xfId="18" applyNumberFormat="1" applyFill="1" applyAlignment="1">
      <alignment/>
    </xf>
    <xf numFmtId="2" fontId="0" fillId="0" borderId="0" xfId="0" applyNumberFormat="1" applyFill="1" applyAlignment="1">
      <alignment/>
    </xf>
    <xf numFmtId="166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3" fontId="3" fillId="0" borderId="0" xfId="15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39" fontId="3" fillId="0" borderId="0" xfId="15" applyNumberFormat="1" applyFont="1" applyFill="1" applyAlignment="1">
      <alignment horizontal="center"/>
    </xf>
    <xf numFmtId="37" fontId="3" fillId="0" borderId="0" xfId="15" applyNumberFormat="1" applyFont="1" applyFill="1" applyAlignment="1">
      <alignment horizontal="center"/>
    </xf>
    <xf numFmtId="5" fontId="3" fillId="0" borderId="0" xfId="15" applyNumberFormat="1" applyFont="1" applyFill="1" applyAlignment="1">
      <alignment horizontal="center"/>
    </xf>
    <xf numFmtId="43" fontId="3" fillId="0" borderId="0" xfId="15" applyFont="1" applyFill="1" applyAlignment="1">
      <alignment/>
    </xf>
    <xf numFmtId="37" fontId="3" fillId="0" borderId="0" xfId="0" applyNumberFormat="1" applyFont="1" applyFill="1" applyAlignment="1">
      <alignment horizontal="center"/>
    </xf>
    <xf numFmtId="170" fontId="3" fillId="0" borderId="0" xfId="15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6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11" fontId="8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23" applyAlignment="1">
      <alignment/>
    </xf>
    <xf numFmtId="0" fontId="0" fillId="2" borderId="0" xfId="0" applyFon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center"/>
    </xf>
    <xf numFmtId="193" fontId="3" fillId="0" borderId="0" xfId="15" applyNumberFormat="1" applyFont="1" applyFill="1" applyAlignment="1">
      <alignment horizontal="center"/>
    </xf>
    <xf numFmtId="178" fontId="0" fillId="2" borderId="0" xfId="25" applyNumberFormat="1" applyFont="1" applyFill="1" applyBorder="1" applyAlignment="1">
      <alignment horizontal="center"/>
    </xf>
    <xf numFmtId="178" fontId="0" fillId="2" borderId="0" xfId="25" applyNumberForma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7" fontId="8" fillId="0" borderId="7" xfId="0" applyNumberFormat="1" applyFont="1" applyBorder="1" applyAlignment="1">
      <alignment horizontal="center" vertical="center" wrapText="1"/>
    </xf>
    <xf numFmtId="37" fontId="8" fillId="0" borderId="8" xfId="0" applyNumberFormat="1" applyFont="1" applyBorder="1" applyAlignment="1">
      <alignment horizontal="center" vertical="center" wrapText="1"/>
    </xf>
    <xf numFmtId="37" fontId="8" fillId="0" borderId="2" xfId="0" applyNumberFormat="1" applyFont="1" applyBorder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Fixed" xfId="21"/>
    <cellStyle name="Followed Hyperlink" xfId="22"/>
    <cellStyle name="Hyperlink" xfId="23"/>
    <cellStyle name="Normal - Style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5</xdr:col>
      <xdr:colOff>0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19175"/>
          <a:ext cx="69723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Notes:
* In addition to the energy and cost savings associated with this ECP, the environmental benefits associated with a decrease in emissions based on AP-42 standards published by the EPA for Natural gas-fired turbines were also evaluated on an annual MMBTU decrease. The median pollution emitters (natural gas-fired turbines) emission factors were used to evaluate the reduction in pollutant emission. AP-42 standards published by the EPA for Natural gas-fired turbines can be found at the following EPA web sites, and may be used to more closely match the emissions in the area of your facility:
http://www.epa.gov/ttn/chief/ap42/
http://www.epa.gov/ttn/chief/ap42/ch03/final/c03s01.pdf
http://www.epa.gov/ttn/chief/ap42/ch03/final/c03s02.pdf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G\Energy\NADEP\Bldg4032\Building%204032%20Calc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ilding%2093%20Cal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ghtLookUpTable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compton\Local%20Settings\Temporary%20Internet%20Files\OLKAC\Audits\PanamaCityNorth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 Summary"/>
      <sheetName val="001 Aerators Electric"/>
      <sheetName val="002 Showers Electric"/>
      <sheetName val="010 Pipe Insulation"/>
      <sheetName val="011 Cond Tank Insul"/>
      <sheetName val="014 Steam Sys Leaks"/>
      <sheetName val="051  Cond Coil Coat SA"/>
      <sheetName val="069 Modify PTAC Comp+EER+"/>
      <sheetName val="999 6 Ton Single Circuit EER+"/>
      <sheetName val="999 HVAC Calculation (1)"/>
      <sheetName val="EER+ Efficiency"/>
      <sheetName val="999 12 Ton Dual Circuit EER+"/>
      <sheetName val="999 20 Ton Dual Circuit EER+"/>
      <sheetName val="999 HVAC Calculation (2)"/>
      <sheetName val="999 HVAC Calculation (3)"/>
      <sheetName val="069 Modify PTAC Comp+EER+SA"/>
      <sheetName val="075 Infrared Heater"/>
      <sheetName val="092 Motors"/>
      <sheetName val="093 Refr"/>
      <sheetName val="099 Variable Timer"/>
      <sheetName val="100 Vending ECP"/>
      <sheetName val="071 Replace Chiller 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Ps"/>
      <sheetName val="10 Pipe Ins"/>
      <sheetName val="11 Tank Ins"/>
      <sheetName val="22 T-5 Lighting"/>
      <sheetName val="24 Occ Sensor"/>
      <sheetName val="ECP 52 Programmable Tstat"/>
      <sheetName val="HVAC 1"/>
      <sheetName val="FLEOH "/>
      <sheetName val="82 De-energize"/>
      <sheetName val=" 85 Fountains"/>
      <sheetName val="93 Refr"/>
      <sheetName val="100 Vending"/>
      <sheetName val="EER+ Only Conversion 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ghtLookUpTabl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ostgraph"/>
      <sheetName val="utility$00"/>
      <sheetName val="LightLookUpTable"/>
      <sheetName val="actual model"/>
      <sheetName val="ecomodel"/>
      <sheetName val="hvac"/>
      <sheetName val="ecos"/>
    </sheetNames>
    <sheetDataSet>
      <sheetData sheetId="3">
        <row r="3">
          <cell r="A3" t="str">
            <v>1L 8' T12</v>
          </cell>
          <cell r="B3">
            <v>75</v>
          </cell>
        </row>
        <row r="4">
          <cell r="A4" t="str">
            <v>1L T8 Instant Start</v>
          </cell>
          <cell r="B4">
            <v>35</v>
          </cell>
        </row>
        <row r="5">
          <cell r="A5" t="str">
            <v>1L T8 Instant Start</v>
          </cell>
          <cell r="B5">
            <v>35</v>
          </cell>
        </row>
        <row r="6">
          <cell r="A6" t="str">
            <v>1L T8 Instant Start, Tandem Wire, 3 rotary timers</v>
          </cell>
          <cell r="B6">
            <v>28</v>
          </cell>
        </row>
        <row r="7">
          <cell r="A7" t="str">
            <v>2L 150W PAR38</v>
          </cell>
          <cell r="B7">
            <v>300</v>
          </cell>
        </row>
        <row r="8">
          <cell r="A8" t="str">
            <v>2L 8' T12</v>
          </cell>
          <cell r="B8">
            <v>150</v>
          </cell>
        </row>
        <row r="9">
          <cell r="A9" t="str">
            <v>2L F34RS</v>
          </cell>
          <cell r="B9">
            <v>84</v>
          </cell>
        </row>
        <row r="10">
          <cell r="A10" t="str">
            <v>2L F40U6</v>
          </cell>
          <cell r="B10">
            <v>84</v>
          </cell>
        </row>
        <row r="11">
          <cell r="A11" t="str">
            <v>2L T8, Instant Start</v>
          </cell>
          <cell r="B11">
            <v>59</v>
          </cell>
        </row>
        <row r="12">
          <cell r="A12" t="str">
            <v>2L T8, Instant Start, Partial Output</v>
          </cell>
          <cell r="B12">
            <v>51</v>
          </cell>
        </row>
        <row r="13">
          <cell r="A13" t="str">
            <v>2L T8, Instant Start, Partial Output. Photocell</v>
          </cell>
          <cell r="B13">
            <v>51</v>
          </cell>
        </row>
        <row r="14">
          <cell r="A14" t="str">
            <v>300-W Quartz</v>
          </cell>
          <cell r="B14">
            <v>300</v>
          </cell>
        </row>
        <row r="15">
          <cell r="A15" t="str">
            <v>3L F34RS</v>
          </cell>
          <cell r="B15">
            <v>127</v>
          </cell>
        </row>
        <row r="16">
          <cell r="A16" t="str">
            <v>4L F34RS</v>
          </cell>
          <cell r="B16">
            <v>168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I91"/>
  <sheetViews>
    <sheetView tabSelected="1"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17.7109375" style="2" customWidth="1"/>
    <col min="2" max="2" width="11.28125" style="2" bestFit="1" customWidth="1"/>
    <col min="3" max="3" width="10.57421875" style="2" bestFit="1" customWidth="1"/>
    <col min="4" max="4" width="6.8515625" style="2" customWidth="1"/>
    <col min="5" max="5" width="10.57421875" style="2" customWidth="1"/>
    <col min="6" max="6" width="9.28125" style="2" bestFit="1" customWidth="1"/>
    <col min="7" max="7" width="9.140625" style="2" customWidth="1"/>
    <col min="8" max="8" width="9.28125" style="2" bestFit="1" customWidth="1"/>
    <col min="9" max="9" width="10.8515625" style="2" customWidth="1"/>
    <col min="10" max="16384" width="9.140625" style="2" customWidth="1"/>
  </cols>
  <sheetData>
    <row r="1" spans="1:9" ht="15.75">
      <c r="A1" s="64" t="s">
        <v>88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6"/>
      <c r="B2" s="66"/>
      <c r="C2" s="66"/>
      <c r="D2" s="66"/>
      <c r="E2" s="66"/>
      <c r="F2" s="66"/>
      <c r="G2" s="66"/>
      <c r="H2" s="66"/>
      <c r="I2" s="66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3" ht="12.75">
      <c r="A4" s="16" t="s">
        <v>31</v>
      </c>
      <c r="B4" s="59" t="s">
        <v>82</v>
      </c>
      <c r="C4" s="5"/>
    </row>
    <row r="5" spans="1:3" ht="12.75">
      <c r="A5" s="16"/>
      <c r="B5" s="59" t="s">
        <v>89</v>
      </c>
      <c r="C5" s="5"/>
    </row>
    <row r="7" spans="1:7" ht="12.75">
      <c r="A7" s="16" t="s">
        <v>32</v>
      </c>
      <c r="B7" s="33">
        <f>C76</f>
        <v>371.66518254674975</v>
      </c>
      <c r="C7" s="2" t="s">
        <v>33</v>
      </c>
      <c r="F7" s="37">
        <f>E76</f>
        <v>461440.4613926979</v>
      </c>
      <c r="G7" s="2" t="s">
        <v>34</v>
      </c>
    </row>
    <row r="8" spans="1:7" ht="12.75">
      <c r="A8" s="16"/>
      <c r="B8" s="38">
        <f>F7*B37</f>
        <v>36915.23691141583</v>
      </c>
      <c r="C8" s="2" t="s">
        <v>35</v>
      </c>
      <c r="F8" s="37">
        <f>F7*B38</f>
        <v>1574.4348542718851</v>
      </c>
      <c r="G8" s="2" t="s">
        <v>57</v>
      </c>
    </row>
    <row r="9" spans="1:7" ht="12.75">
      <c r="A9" s="16"/>
      <c r="B9" s="61">
        <f>-Emissions!E3</f>
        <v>-173187.83396990737</v>
      </c>
      <c r="C9" s="2" t="s">
        <v>91</v>
      </c>
      <c r="F9" s="37">
        <f>-Emissions!E5</f>
        <v>-503.81915336700325</v>
      </c>
      <c r="G9" s="2" t="s">
        <v>93</v>
      </c>
    </row>
    <row r="10" spans="1:6" ht="12.75">
      <c r="A10" s="16"/>
      <c r="B10" s="33">
        <f>-Emissions!E4</f>
        <v>-5.353078504524409</v>
      </c>
      <c r="C10" s="2" t="s">
        <v>92</v>
      </c>
      <c r="F10" s="37"/>
    </row>
    <row r="11" spans="1:2" ht="12.75">
      <c r="A11" s="16"/>
      <c r="B11" s="39"/>
    </row>
    <row r="12" spans="1:7" ht="12.75">
      <c r="A12" s="16" t="s">
        <v>36</v>
      </c>
      <c r="B12" s="38">
        <f>B8</f>
        <v>36915.23691141583</v>
      </c>
      <c r="C12" s="2" t="s">
        <v>37</v>
      </c>
      <c r="F12" s="40">
        <f>F8</f>
        <v>1574.4348542718851</v>
      </c>
      <c r="G12" s="2" t="s">
        <v>58</v>
      </c>
    </row>
    <row r="13" spans="1:2" ht="12.75">
      <c r="A13" s="16" t="s">
        <v>38</v>
      </c>
      <c r="B13" s="41">
        <f>E84</f>
        <v>165425</v>
      </c>
    </row>
    <row r="14" spans="1:6" ht="12.75">
      <c r="A14" s="16" t="s">
        <v>39</v>
      </c>
      <c r="B14" s="36">
        <f>B13/B12</f>
        <v>4.481211928748133</v>
      </c>
      <c r="C14" s="2" t="s">
        <v>40</v>
      </c>
      <c r="F14" s="36"/>
    </row>
    <row r="15" spans="1:2" ht="12.75">
      <c r="A15" s="16"/>
      <c r="B15" s="17"/>
    </row>
    <row r="16" spans="1:9" ht="12.75">
      <c r="A16" s="65" t="s">
        <v>41</v>
      </c>
      <c r="B16" s="65"/>
      <c r="C16" s="65"/>
      <c r="D16" s="65"/>
      <c r="E16" s="66"/>
      <c r="F16" s="66"/>
      <c r="G16" s="66"/>
      <c r="H16" s="66"/>
      <c r="I16" s="66"/>
    </row>
    <row r="17" spans="1:4" ht="12.75">
      <c r="A17" s="34"/>
      <c r="B17" s="34"/>
      <c r="C17" s="34"/>
      <c r="D17" s="34"/>
    </row>
    <row r="18" spans="1:4" ht="12.75">
      <c r="A18" s="34" t="s">
        <v>42</v>
      </c>
      <c r="B18" s="7" t="s">
        <v>2</v>
      </c>
      <c r="C18" s="34"/>
      <c r="D18" s="34"/>
    </row>
    <row r="19" spans="1:4" ht="12.75">
      <c r="A19" s="34"/>
      <c r="B19" s="7" t="s">
        <v>9</v>
      </c>
      <c r="C19" s="34"/>
      <c r="D19" s="34"/>
    </row>
    <row r="20" spans="1:4" ht="12.75">
      <c r="A20" s="34"/>
      <c r="B20" s="7" t="s">
        <v>0</v>
      </c>
      <c r="C20" s="34"/>
      <c r="D20" s="34"/>
    </row>
    <row r="21" spans="1:4" ht="12.75">
      <c r="A21" s="34"/>
      <c r="B21" s="7" t="s">
        <v>10</v>
      </c>
      <c r="C21" s="34"/>
      <c r="D21" s="34"/>
    </row>
    <row r="22" ht="12.75">
      <c r="B22" s="2" t="s">
        <v>1</v>
      </c>
    </row>
    <row r="23" ht="12.75">
      <c r="B23" s="7" t="s">
        <v>18</v>
      </c>
    </row>
    <row r="24" ht="12.75">
      <c r="B24" s="7" t="s">
        <v>16</v>
      </c>
    </row>
    <row r="25" ht="12.75">
      <c r="B25" s="7" t="s">
        <v>11</v>
      </c>
    </row>
    <row r="26" ht="12.75">
      <c r="B26" s="7" t="s">
        <v>12</v>
      </c>
    </row>
    <row r="27" ht="12.75">
      <c r="B27" s="7" t="s">
        <v>13</v>
      </c>
    </row>
    <row r="28" ht="12.75">
      <c r="B28" s="7" t="s">
        <v>14</v>
      </c>
    </row>
    <row r="29" ht="12.75">
      <c r="B29" s="7" t="s">
        <v>15</v>
      </c>
    </row>
    <row r="30" ht="12.75">
      <c r="B30" s="7" t="s">
        <v>80</v>
      </c>
    </row>
    <row r="31" ht="12.75">
      <c r="B31" s="7" t="s">
        <v>81</v>
      </c>
    </row>
    <row r="32" spans="2:9" ht="12.75">
      <c r="B32" s="7" t="s">
        <v>77</v>
      </c>
      <c r="D32" s="5" t="s">
        <v>76</v>
      </c>
      <c r="E32" s="5"/>
      <c r="F32" s="5"/>
      <c r="G32" s="5"/>
      <c r="H32" s="5"/>
      <c r="I32" s="5"/>
    </row>
    <row r="33" ht="12.75">
      <c r="B33" s="7"/>
    </row>
    <row r="34" spans="2:7" ht="12.75">
      <c r="B34" s="56">
        <v>1644</v>
      </c>
      <c r="C34" s="2" t="s">
        <v>17</v>
      </c>
      <c r="D34" s="5" t="s">
        <v>78</v>
      </c>
      <c r="E34" s="5"/>
      <c r="F34" s="5"/>
      <c r="G34" s="5"/>
    </row>
    <row r="35" spans="2:3" ht="12.75">
      <c r="B35" s="15">
        <f>0.8*B34</f>
        <v>1315.2</v>
      </c>
      <c r="C35" s="2" t="s">
        <v>20</v>
      </c>
    </row>
    <row r="36" spans="2:3" ht="12.75">
      <c r="B36" s="8">
        <v>0</v>
      </c>
      <c r="C36" s="2" t="s">
        <v>61</v>
      </c>
    </row>
    <row r="37" spans="2:8" ht="12.75">
      <c r="B37" s="57">
        <v>0.08</v>
      </c>
      <c r="C37" s="2" t="s">
        <v>62</v>
      </c>
      <c r="F37" s="5" t="s">
        <v>79</v>
      </c>
      <c r="G37" s="5"/>
      <c r="H37" s="5"/>
    </row>
    <row r="38" spans="2:3" ht="12.75">
      <c r="B38" s="3">
        <f>3412/1000000</f>
        <v>0.003412</v>
      </c>
      <c r="C38" t="s">
        <v>75</v>
      </c>
    </row>
    <row r="39" spans="2:4" ht="12.75">
      <c r="B39" s="62">
        <v>0.123</v>
      </c>
      <c r="C39" t="s">
        <v>94</v>
      </c>
      <c r="D39" s="2" t="s">
        <v>95</v>
      </c>
    </row>
    <row r="41" ht="12.75">
      <c r="A41" s="32" t="s">
        <v>52</v>
      </c>
    </row>
    <row r="42" spans="1:9" ht="12.75">
      <c r="A42" s="2" t="s">
        <v>24</v>
      </c>
      <c r="C42" s="2" t="s">
        <v>8</v>
      </c>
      <c r="G42" s="20" t="s">
        <v>3</v>
      </c>
      <c r="H42" s="58">
        <v>2545</v>
      </c>
      <c r="I42" s="2" t="s">
        <v>29</v>
      </c>
    </row>
    <row r="43" spans="1:9" ht="12.75">
      <c r="A43" s="2" t="s">
        <v>51</v>
      </c>
      <c r="C43" s="11">
        <f>H42*H44</f>
        <v>3393.333333333333</v>
      </c>
      <c r="D43" s="2" t="s">
        <v>65</v>
      </c>
      <c r="G43" s="20" t="s">
        <v>49</v>
      </c>
      <c r="H43" s="9">
        <v>9</v>
      </c>
      <c r="I43" s="2" t="s">
        <v>59</v>
      </c>
    </row>
    <row r="44" spans="1:8" ht="12.75">
      <c r="A44" s="21" t="s">
        <v>50</v>
      </c>
      <c r="C44" s="9">
        <f>H43*(1+B39)</f>
        <v>10.107</v>
      </c>
      <c r="D44" s="2" t="s">
        <v>59</v>
      </c>
      <c r="G44" s="2" t="s">
        <v>64</v>
      </c>
      <c r="H44" s="11">
        <f>12/H43</f>
        <v>1.3333333333333333</v>
      </c>
    </row>
    <row r="46" spans="1:3" ht="12.75">
      <c r="A46" s="32" t="s">
        <v>66</v>
      </c>
      <c r="B46" s="32"/>
      <c r="C46" s="42">
        <f>(C44-H43)+H43</f>
        <v>10.107</v>
      </c>
    </row>
    <row r="47" spans="1:3" ht="12.75">
      <c r="A47" s="32" t="s">
        <v>63</v>
      </c>
      <c r="B47" s="32"/>
      <c r="C47" s="42">
        <f>12/C46</f>
        <v>1.1872959335114277</v>
      </c>
    </row>
    <row r="48" spans="1:3" ht="12.75">
      <c r="A48" s="32" t="s">
        <v>60</v>
      </c>
      <c r="B48" s="32"/>
      <c r="C48" s="42">
        <f>C47*H42</f>
        <v>3021.6681507865833</v>
      </c>
    </row>
    <row r="52" spans="1:2" ht="12.75">
      <c r="A52" s="16" t="s">
        <v>19</v>
      </c>
      <c r="B52" s="18" t="str">
        <f>B4</f>
        <v>Your Facility Name</v>
      </c>
    </row>
    <row r="53" spans="1:2" ht="12.75">
      <c r="A53" s="16"/>
      <c r="B53" s="18" t="str">
        <f>B5</f>
        <v>Capacity of HVAC Units</v>
      </c>
    </row>
    <row r="56" ht="12.75">
      <c r="A56" s="32"/>
    </row>
    <row r="57" spans="2:7" ht="12.75">
      <c r="B57" s="19"/>
      <c r="G57" s="10"/>
    </row>
    <row r="58" ht="12.75">
      <c r="A58" s="32" t="s">
        <v>21</v>
      </c>
    </row>
    <row r="59" spans="1:7" ht="12.75">
      <c r="A59" s="2" t="s">
        <v>54</v>
      </c>
      <c r="B59" s="4">
        <v>1</v>
      </c>
      <c r="C59" s="5" t="s">
        <v>83</v>
      </c>
      <c r="E59" s="2" t="s">
        <v>53</v>
      </c>
      <c r="G59" s="10">
        <v>1</v>
      </c>
    </row>
    <row r="60" spans="1:8" ht="12.75">
      <c r="A60" s="2" t="s">
        <v>56</v>
      </c>
      <c r="B60" s="10">
        <v>0.8</v>
      </c>
      <c r="E60" s="2" t="s">
        <v>55</v>
      </c>
      <c r="G60" s="4">
        <v>1</v>
      </c>
      <c r="H60" s="5" t="s">
        <v>84</v>
      </c>
    </row>
    <row r="61" spans="2:8" ht="12.75">
      <c r="B61" s="10"/>
      <c r="E61" s="2" t="s">
        <v>25</v>
      </c>
      <c r="G61" s="60">
        <v>72</v>
      </c>
      <c r="H61" s="2" t="s">
        <v>30</v>
      </c>
    </row>
    <row r="62" spans="2:3" ht="12.75">
      <c r="B62" s="6"/>
      <c r="C62" s="6"/>
    </row>
    <row r="63" ht="12.75">
      <c r="A63" s="32" t="s">
        <v>23</v>
      </c>
    </row>
    <row r="64" spans="1:7" ht="12.75">
      <c r="A64" s="2" t="s">
        <v>54</v>
      </c>
      <c r="B64" s="10">
        <f>B59</f>
        <v>1</v>
      </c>
      <c r="E64" s="2" t="s">
        <v>53</v>
      </c>
      <c r="G64" s="10">
        <v>1</v>
      </c>
    </row>
    <row r="65" spans="1:7" ht="12.75">
      <c r="A65" s="2" t="s">
        <v>56</v>
      </c>
      <c r="B65" s="10">
        <v>0.8</v>
      </c>
      <c r="E65" s="2" t="s">
        <v>55</v>
      </c>
      <c r="G65" s="10">
        <f>G60</f>
        <v>1</v>
      </c>
    </row>
    <row r="66" spans="5:8" ht="12.75">
      <c r="E66" s="2" t="s">
        <v>25</v>
      </c>
      <c r="G66" s="60">
        <f>G61</f>
        <v>72</v>
      </c>
      <c r="H66" s="2" t="str">
        <f>H61</f>
        <v>Degrees F</v>
      </c>
    </row>
    <row r="68" spans="1:2" ht="12.75">
      <c r="A68" s="32" t="s">
        <v>26</v>
      </c>
      <c r="B68" s="10"/>
    </row>
    <row r="69" spans="1:4" ht="12.75">
      <c r="A69" s="2" t="s">
        <v>27</v>
      </c>
      <c r="B69" s="10"/>
      <c r="C69" s="6">
        <f>B35*B60*B59*G60*(1+3*(78-G61)/100)/G59</f>
        <v>1241.5488</v>
      </c>
      <c r="D69" s="2" t="s">
        <v>22</v>
      </c>
    </row>
    <row r="70" spans="1:4" ht="12.75">
      <c r="A70" s="2" t="s">
        <v>28</v>
      </c>
      <c r="B70" s="10"/>
      <c r="C70" s="6">
        <f>B35*B65*B64*G65*(1+3*(78-G66)/100)/G64</f>
        <v>1241.5488</v>
      </c>
      <c r="D70" s="2" t="s">
        <v>22</v>
      </c>
    </row>
    <row r="71" spans="2:3" ht="12.75">
      <c r="B71" s="10"/>
      <c r="C71" s="6"/>
    </row>
    <row r="72" spans="3:8" ht="12.75">
      <c r="C72" s="34" t="s">
        <v>65</v>
      </c>
      <c r="E72" s="34" t="s">
        <v>48</v>
      </c>
      <c r="F72" s="34"/>
      <c r="G72" s="34"/>
      <c r="H72" s="34"/>
    </row>
    <row r="74" spans="2:8" ht="12.75">
      <c r="B74" s="22" t="s">
        <v>43</v>
      </c>
      <c r="C74" s="10">
        <f>C43</f>
        <v>3393.333333333333</v>
      </c>
      <c r="E74" s="23">
        <f>(C74*C69)</f>
        <v>4212988.927999999</v>
      </c>
      <c r="H74" s="24"/>
    </row>
    <row r="75" spans="2:8" ht="13.5" thickBot="1">
      <c r="B75" s="22" t="s">
        <v>44</v>
      </c>
      <c r="C75" s="25">
        <f>C43*H43/C46</f>
        <v>3021.6681507865833</v>
      </c>
      <c r="E75" s="26">
        <f>C75*C70</f>
        <v>3751548.4666073015</v>
      </c>
      <c r="F75" s="27"/>
      <c r="G75" s="28"/>
      <c r="H75" s="29"/>
    </row>
    <row r="76" spans="2:5" ht="13.5" thickTop="1">
      <c r="B76" s="22" t="s">
        <v>45</v>
      </c>
      <c r="C76" s="30">
        <f>C74-C75</f>
        <v>371.66518254674975</v>
      </c>
      <c r="E76" s="31">
        <f>E74-E75</f>
        <v>461440.4613926979</v>
      </c>
    </row>
    <row r="77" ht="12.75">
      <c r="A77" s="16"/>
    </row>
    <row r="78" spans="1:9" ht="12.75">
      <c r="A78" s="65" t="s">
        <v>46</v>
      </c>
      <c r="B78" s="65"/>
      <c r="C78" s="65"/>
      <c r="D78" s="65"/>
      <c r="E78" s="65"/>
      <c r="F78" s="65"/>
      <c r="G78" s="65"/>
      <c r="H78" s="65"/>
      <c r="I78" s="65"/>
    </row>
    <row r="80" spans="1:6" ht="12.75">
      <c r="A80" s="2" t="s">
        <v>4</v>
      </c>
      <c r="E80" s="6">
        <v>2545</v>
      </c>
      <c r="F80" s="2" t="s">
        <v>29</v>
      </c>
    </row>
    <row r="81" spans="1:6" ht="12.75">
      <c r="A81" s="2" t="s">
        <v>6</v>
      </c>
      <c r="E81" s="14">
        <v>65</v>
      </c>
      <c r="F81" s="2" t="s">
        <v>5</v>
      </c>
    </row>
    <row r="82" spans="4:6" ht="12.75" customHeight="1">
      <c r="D82" s="14"/>
      <c r="F82" s="2" t="s">
        <v>7</v>
      </c>
    </row>
    <row r="83" ht="12.75" customHeight="1"/>
    <row r="84" spans="2:5" ht="12.75">
      <c r="B84" s="2" t="s">
        <v>47</v>
      </c>
      <c r="E84" s="14">
        <f>E80*E81</f>
        <v>165425</v>
      </c>
    </row>
    <row r="86" spans="1:3" ht="12.75">
      <c r="A86" s="2" t="s">
        <v>85</v>
      </c>
      <c r="C86" s="13"/>
    </row>
    <row r="87" spans="1:3" ht="12.75">
      <c r="A87" s="2" t="s">
        <v>86</v>
      </c>
      <c r="C87" s="13"/>
    </row>
    <row r="88" ht="12.75">
      <c r="A88" s="2" t="s">
        <v>90</v>
      </c>
    </row>
    <row r="89" spans="1:3" ht="12.75">
      <c r="A89" s="2" t="s">
        <v>87</v>
      </c>
      <c r="C89" s="43"/>
    </row>
    <row r="91" ht="12.75">
      <c r="E91" s="44"/>
    </row>
  </sheetData>
  <sheetProtection password="C10A" sheet="1" objects="1" scenarios="1"/>
  <protectedRanges>
    <protectedRange sqref="B4:C5 D32 D34 B34 B37 B39 H42 B59 C59 G60 H60 G61 G66" name="Range1"/>
  </protectedRanges>
  <mergeCells count="4">
    <mergeCell ref="A1:I1"/>
    <mergeCell ref="A16:I16"/>
    <mergeCell ref="A78:I78"/>
    <mergeCell ref="A2:I2"/>
  </mergeCells>
  <printOptions/>
  <pageMargins left="0.75" right="0.75" top="1" bottom="1" header="0.5" footer="0.5"/>
  <pageSetup horizontalDpi="300" verticalDpi="300" orientation="portrait" scale="93" r:id="rId1"/>
  <headerFooter alignWithMargins="0">
    <oddHeader>&amp;L
</oddHeader>
    <oddFooter>&amp;LMACTEC Engineering and Consulting Calculation
Page &amp;P of &amp;N
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44"/>
  <sheetViews>
    <sheetView view="pageBreakPreview" zoomScaleSheetLayoutView="100" workbookViewId="0" topLeftCell="A1">
      <selection activeCell="C19" sqref="C19"/>
    </sheetView>
  </sheetViews>
  <sheetFormatPr defaultColWidth="9.140625" defaultRowHeight="12.75"/>
  <cols>
    <col min="1" max="1" width="13.7109375" style="1" customWidth="1"/>
    <col min="2" max="2" width="12.7109375" style="0" customWidth="1"/>
    <col min="3" max="3" width="24.57421875" style="0" customWidth="1"/>
    <col min="4" max="4" width="25.28125" style="0" customWidth="1"/>
    <col min="5" max="5" width="28.28125" style="0" customWidth="1"/>
    <col min="6" max="6" width="22.421875" style="0" customWidth="1"/>
  </cols>
  <sheetData>
    <row r="1" spans="1:5" ht="13.5" thickBot="1">
      <c r="A1" s="67" t="s">
        <v>67</v>
      </c>
      <c r="B1" s="68"/>
      <c r="C1" s="68"/>
      <c r="D1" s="68"/>
      <c r="E1" s="69"/>
    </row>
    <row r="2" spans="1:5" s="48" customFormat="1" ht="26.25" thickBot="1">
      <c r="A2" s="45"/>
      <c r="B2" s="46" t="s">
        <v>68</v>
      </c>
      <c r="C2" s="47" t="s">
        <v>69</v>
      </c>
      <c r="D2" s="47" t="s">
        <v>70</v>
      </c>
      <c r="E2" s="47" t="s">
        <v>71</v>
      </c>
    </row>
    <row r="3" spans="1:5" s="48" customFormat="1" ht="13.5" thickBot="1">
      <c r="A3" s="70"/>
      <c r="B3" s="49" t="s">
        <v>72</v>
      </c>
      <c r="C3" s="50">
        <v>110</v>
      </c>
      <c r="D3" s="73">
        <f>'051  Cond Coil Coat'!F8</f>
        <v>1574.4348542718851</v>
      </c>
      <c r="E3" s="51">
        <f>C3*$D$3</f>
        <v>173187.83396990737</v>
      </c>
    </row>
    <row r="4" spans="1:5" s="48" customFormat="1" ht="13.5" thickBot="1">
      <c r="A4" s="71"/>
      <c r="B4" s="49" t="s">
        <v>73</v>
      </c>
      <c r="C4" s="52">
        <v>0.0034</v>
      </c>
      <c r="D4" s="74"/>
      <c r="E4" s="51">
        <f>C4*$D$3</f>
        <v>5.353078504524409</v>
      </c>
    </row>
    <row r="5" spans="1:5" s="48" customFormat="1" ht="13.5" thickBot="1">
      <c r="A5" s="72"/>
      <c r="B5" s="49" t="s">
        <v>74</v>
      </c>
      <c r="C5" s="50">
        <v>0.32</v>
      </c>
      <c r="D5" s="75"/>
      <c r="E5" s="51">
        <f>C5*$D$3</f>
        <v>503.81915336700325</v>
      </c>
    </row>
    <row r="6" ht="12.75">
      <c r="A6" s="53"/>
    </row>
    <row r="7" ht="12.75">
      <c r="A7" s="53"/>
    </row>
    <row r="8" spans="1:2" ht="12.75">
      <c r="A8" s="53"/>
      <c r="B8" s="54"/>
    </row>
    <row r="9" ht="12.75">
      <c r="B9" s="54"/>
    </row>
    <row r="10" ht="12.75">
      <c r="B10" s="54"/>
    </row>
    <row r="15" spans="1:2" ht="12.75">
      <c r="A15"/>
      <c r="B15" s="55"/>
    </row>
    <row r="16" spans="1:2" ht="12.75">
      <c r="A16"/>
      <c r="B16" s="55"/>
    </row>
    <row r="17" spans="1:2" ht="12.75">
      <c r="A17"/>
      <c r="B17" s="55"/>
    </row>
    <row r="18" spans="1:2" ht="12.75">
      <c r="A18"/>
      <c r="B18" s="12"/>
    </row>
    <row r="20" spans="1:2" ht="12.75">
      <c r="A20"/>
      <c r="B20" s="1"/>
    </row>
    <row r="21" spans="1:2" ht="12.75">
      <c r="A21"/>
      <c r="B21" s="1"/>
    </row>
    <row r="39" spans="2:4" ht="12.75">
      <c r="B39" s="63">
        <v>0.123</v>
      </c>
      <c r="C39" t="s">
        <v>94</v>
      </c>
      <c r="D39" t="s">
        <v>95</v>
      </c>
    </row>
    <row r="44" ht="12.75">
      <c r="C44">
        <f>H43*(1+B39)</f>
        <v>0</v>
      </c>
    </row>
  </sheetData>
  <mergeCells count="3">
    <mergeCell ref="A1:E1"/>
    <mergeCell ref="A3:A5"/>
    <mergeCell ref="D3:D5"/>
  </mergeCells>
  <printOptions/>
  <pageMargins left="0.75" right="0.75" top="1" bottom="1" header="0.5" footer="0.5"/>
  <pageSetup fitToHeight="0" fitToWidth="1" horizontalDpi="600" verticalDpi="600" orientation="portrait" scale="87" r:id="rId2"/>
  <headerFooter alignWithMargins="0">
    <oddHeader>&amp;L
</oddHeader>
    <oddFooter>&amp;LDEP Lab
&amp;RPage &amp;P of &amp;N
PES / MACTEC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QST Environmental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jekiriazes</dc:creator>
  <cp:keywords/>
  <dc:description/>
  <cp:lastModifiedBy>mmccullo</cp:lastModifiedBy>
  <cp:lastPrinted>2004-08-31T14:36:04Z</cp:lastPrinted>
  <dcterms:created xsi:type="dcterms:W3CDTF">2002-07-08T17:42:20Z</dcterms:created>
  <dcterms:modified xsi:type="dcterms:W3CDTF">2004-11-04T19:13:19Z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-1634163561</vt:i4>
  </property>
  <property fmtid="{D5CDD505-2E9C-101B-9397-08002B2CF9AE}" pid="3" name="_EmailSubject">
    <vt:lpwstr>Final Adsil REport</vt:lpwstr>
  </property>
  <property fmtid="{D5CDD505-2E9C-101B-9397-08002B2CF9AE}" pid="4" name="_AuthorEmail">
    <vt:lpwstr>TBLOWERY@mactec.com</vt:lpwstr>
  </property>
  <property fmtid="{D5CDD505-2E9C-101B-9397-08002B2CF9AE}" pid="5" name="_AuthorEmailDisplayName">
    <vt:lpwstr>Lowery, Tom</vt:lpwstr>
  </property>
  <property fmtid="{D5CDD505-2E9C-101B-9397-08002B2CF9AE}" pid="6" name="_PreviousAdHocReviewCycleID">
    <vt:i4>704995659</vt:i4>
  </property>
  <property fmtid="{D5CDD505-2E9C-101B-9397-08002B2CF9AE}" pid="7" name="_ReviewingToolsShownOnce">
    <vt:lpwstr/>
  </property>
</Properties>
</file>