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AD\Exposure Tech Team\6-Personal Folders\Stephanie Dioxane 2020 New Scope\QA'd Supplemental Files\For final\"/>
    </mc:Choice>
  </mc:AlternateContent>
  <xr:revisionPtr revIDLastSave="0" documentId="13_ncr:1_{F35EB9BE-57AE-4B4A-9137-1603C5C73D67}" xr6:coauthVersionLast="45" xr6:coauthVersionMax="45" xr10:uidLastSave="{00000000-0000-0000-0000-000000000000}"/>
  <bookViews>
    <workbookView xWindow="1440" yWindow="760" windowWidth="14400" windowHeight="7360" xr2:uid="{00000000-000D-0000-FFFF-FFFF00000000}"/>
  </bookViews>
  <sheets>
    <sheet name="Cover Page" sheetId="10" r:id="rId1"/>
    <sheet name="Table of Contents" sheetId="9" r:id="rId2"/>
    <sheet name="Water Release Estimates" sheetId="11" r:id="rId3"/>
    <sheet name="Additional Inputs" sheetId="4" r:id="rId4"/>
    <sheet name="Acute Incidental Ingestion" sheetId="6" r:id="rId5"/>
    <sheet name="Acute Dermal" sheetId="7" r:id="rId6"/>
  </sheets>
  <definedNames>
    <definedName name="_xlnm._FilterDatabase" localSheetId="2" hidden="1">'Water Release Estimates'!$A$1:$I$24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1" l="1"/>
  <c r="F24" i="11" s="1"/>
  <c r="D23" i="11"/>
  <c r="F23" i="11" s="1"/>
  <c r="F22" i="11"/>
  <c r="C22" i="11"/>
  <c r="D21" i="11"/>
  <c r="C21" i="11" s="1"/>
  <c r="D20" i="11"/>
  <c r="F20" i="11" s="1"/>
  <c r="D19" i="11"/>
  <c r="F19" i="11" s="1"/>
  <c r="F18" i="11"/>
  <c r="D18" i="11"/>
  <c r="F17" i="11"/>
  <c r="D17" i="11"/>
  <c r="D16" i="11"/>
  <c r="F16" i="11" s="1"/>
  <c r="D15" i="11"/>
  <c r="F15" i="11" s="1"/>
  <c r="F14" i="11"/>
  <c r="D14" i="11"/>
  <c r="F13" i="11"/>
  <c r="D13" i="11"/>
  <c r="D12" i="11"/>
  <c r="F12" i="11" s="1"/>
  <c r="D11" i="11"/>
  <c r="F11" i="11" s="1"/>
  <c r="F10" i="11"/>
  <c r="D10" i="11"/>
  <c r="F9" i="11"/>
  <c r="D9" i="11"/>
  <c r="D8" i="11"/>
  <c r="F8" i="11" s="1"/>
  <c r="D7" i="11"/>
  <c r="F7" i="11" s="1"/>
  <c r="F6" i="11"/>
  <c r="D6" i="11"/>
  <c r="F5" i="11"/>
  <c r="D5" i="11"/>
  <c r="D4" i="11"/>
  <c r="F4" i="11" s="1"/>
  <c r="D3" i="11"/>
  <c r="F3" i="11" s="1"/>
  <c r="F2" i="11"/>
  <c r="D2" i="11"/>
  <c r="I31" i="7" l="1"/>
  <c r="J31" i="7" s="1"/>
  <c r="I30" i="7"/>
  <c r="J30" i="7" s="1"/>
  <c r="I29" i="7"/>
  <c r="J29" i="7" s="1"/>
  <c r="I28" i="7"/>
  <c r="J28" i="7" s="1"/>
  <c r="I26" i="7"/>
  <c r="J26" i="7" s="1"/>
  <c r="I25" i="7"/>
  <c r="J25" i="7" s="1"/>
  <c r="I24" i="7"/>
  <c r="J24" i="7" s="1"/>
  <c r="I23" i="7"/>
  <c r="J23" i="7" s="1"/>
  <c r="I22" i="7"/>
  <c r="J22" i="7" s="1"/>
  <c r="I21" i="7"/>
  <c r="J21" i="7" s="1"/>
  <c r="I20" i="7"/>
  <c r="J20" i="7" s="1"/>
  <c r="I19" i="7"/>
  <c r="J19" i="7" s="1"/>
  <c r="I18" i="7"/>
  <c r="J18" i="7" s="1"/>
  <c r="I17" i="7"/>
  <c r="J17" i="7" s="1"/>
  <c r="I16" i="7"/>
  <c r="J16" i="7" s="1"/>
  <c r="I15" i="7"/>
  <c r="J15" i="7" s="1"/>
  <c r="I14" i="7"/>
  <c r="J14" i="7" s="1"/>
  <c r="I13" i="7"/>
  <c r="J13" i="7" s="1"/>
  <c r="I12" i="7"/>
  <c r="J12" i="7" s="1"/>
  <c r="I11" i="7"/>
  <c r="J11" i="7" s="1"/>
  <c r="I10" i="7"/>
  <c r="J10" i="7" s="1"/>
  <c r="I9" i="7"/>
  <c r="J9" i="7" s="1"/>
  <c r="I8" i="7"/>
  <c r="J8" i="7" s="1"/>
  <c r="I7" i="7"/>
  <c r="J7" i="7" s="1"/>
  <c r="I6" i="7"/>
  <c r="J6" i="7" s="1"/>
  <c r="I5" i="7"/>
  <c r="J5" i="7" s="1"/>
  <c r="I4" i="7"/>
  <c r="J4" i="7" s="1"/>
  <c r="J31" i="6"/>
  <c r="K31" i="6" s="1"/>
  <c r="J30" i="6"/>
  <c r="K30" i="6" s="1"/>
  <c r="J29" i="6"/>
  <c r="K29" i="6" s="1"/>
  <c r="J28" i="6"/>
  <c r="K28" i="6" s="1"/>
  <c r="J26" i="6"/>
  <c r="K26" i="6" s="1"/>
  <c r="J25" i="6"/>
  <c r="K25" i="6" s="1"/>
  <c r="J24" i="6"/>
  <c r="K24" i="6" s="1"/>
  <c r="J23" i="6"/>
  <c r="K23" i="6" s="1"/>
  <c r="J22" i="6"/>
  <c r="K22" i="6" s="1"/>
  <c r="J21" i="6"/>
  <c r="K21" i="6" s="1"/>
  <c r="J20" i="6"/>
  <c r="K20" i="6" s="1"/>
  <c r="J19" i="6"/>
  <c r="K19" i="6" s="1"/>
  <c r="J18" i="6"/>
  <c r="K18" i="6" s="1"/>
  <c r="J17" i="6"/>
  <c r="K17" i="6" s="1"/>
  <c r="J16" i="6"/>
  <c r="K16" i="6" s="1"/>
  <c r="J15" i="6"/>
  <c r="K15" i="6" s="1"/>
  <c r="J14" i="6"/>
  <c r="K14" i="6" s="1"/>
  <c r="J13" i="6"/>
  <c r="K13" i="6" s="1"/>
  <c r="J12" i="6"/>
  <c r="K12" i="6" s="1"/>
  <c r="J11" i="6"/>
  <c r="K11" i="6" s="1"/>
  <c r="J10" i="6"/>
  <c r="K10" i="6" s="1"/>
  <c r="K9" i="6"/>
  <c r="J9" i="6"/>
  <c r="J8" i="6"/>
  <c r="K8" i="6" s="1"/>
  <c r="J7" i="6"/>
  <c r="K7" i="6" s="1"/>
  <c r="J6" i="6"/>
  <c r="K6" i="6" s="1"/>
  <c r="J5" i="6"/>
  <c r="K5" i="6" s="1"/>
  <c r="J4" i="6"/>
  <c r="K4" i="6" s="1"/>
  <c r="C4" i="4" l="1"/>
  <c r="E4" i="4" s="1"/>
  <c r="C3" i="4"/>
  <c r="E3" i="4" s="1"/>
</calcChain>
</file>

<file path=xl/sharedStrings.xml><?xml version="1.0" encoding="utf-8"?>
<sst xmlns="http://schemas.openxmlformats.org/spreadsheetml/2006/main" count="481" uniqueCount="195">
  <si>
    <t>Days of Release</t>
  </si>
  <si>
    <t>Manufacturing</t>
  </si>
  <si>
    <t>Industrial Uses</t>
  </si>
  <si>
    <t>Industrial POTW</t>
  </si>
  <si>
    <t>Spray Foam Application</t>
  </si>
  <si>
    <t>Disposal</t>
  </si>
  <si>
    <t>STORET</t>
  </si>
  <si>
    <t>Sun et al. 2016</t>
  </si>
  <si>
    <t>North Carolina Department of Environmental Quality</t>
  </si>
  <si>
    <t>Age Group</t>
  </si>
  <si>
    <t>Upper Percentile (mL/hr)</t>
  </si>
  <si>
    <t>Upper Percentile (L/hr)</t>
  </si>
  <si>
    <t>Duration (competitive swimmer, hrs/day)</t>
  </si>
  <si>
    <t>---</t>
  </si>
  <si>
    <t>Used for:</t>
  </si>
  <si>
    <t>Upper Percentile Intake Rate (L/day)</t>
  </si>
  <si>
    <t xml:space="preserve">Source: </t>
  </si>
  <si>
    <t>MOE 
(35.4 mg/kg/day, BM = 300)</t>
  </si>
  <si>
    <t>Acute Exposure - Dermal Exposure from Swimming</t>
  </si>
  <si>
    <t>Acute dermal estimates</t>
  </si>
  <si>
    <t>Acute incidential water ingestion estimates</t>
  </si>
  <si>
    <t>Permeability Coefficient in Water 
(Kp, cm/hr)</t>
  </si>
  <si>
    <t>Facility</t>
  </si>
  <si>
    <t>Adults 21+ (BW = 80 kg)</t>
  </si>
  <si>
    <t>Facility Location</t>
  </si>
  <si>
    <t>BASF</t>
  </si>
  <si>
    <t>Zachary, LA</t>
  </si>
  <si>
    <t>Bayou Baton Rouge</t>
  </si>
  <si>
    <t>LA0004057</t>
  </si>
  <si>
    <t>Ineos Oxide</t>
  </si>
  <si>
    <t>Plaquemine, LA</t>
  </si>
  <si>
    <t>Microdyn-Nadir Corp</t>
  </si>
  <si>
    <t>Goleta, CA</t>
  </si>
  <si>
    <t>St Charles Operations (Taft/Star) Union Carbide Corp</t>
  </si>
  <si>
    <t>Hahnville, LA</t>
  </si>
  <si>
    <t>SUEZ Water Technologies &amp; Solutions</t>
  </si>
  <si>
    <t>Minnetonka, MN</t>
  </si>
  <si>
    <t>The Dow Chemical Co - Louisiana Operations</t>
  </si>
  <si>
    <t>Union Carbide Corp Institute Facility</t>
  </si>
  <si>
    <t>Institute, WV</t>
  </si>
  <si>
    <t>Union Carbide Corp Seadrift Plant</t>
  </si>
  <si>
    <t>Seadrift, TX</t>
  </si>
  <si>
    <t>BASF Corp</t>
  </si>
  <si>
    <t>Monaca, PA</t>
  </si>
  <si>
    <t>Cherokee Pharmaceuticals LLC</t>
  </si>
  <si>
    <t>Riverside, PA</t>
  </si>
  <si>
    <t>DAK Americas LLC</t>
  </si>
  <si>
    <t>Fayetteville, NC</t>
  </si>
  <si>
    <t>Institute Plant</t>
  </si>
  <si>
    <t>Kodak Park Division</t>
  </si>
  <si>
    <t>Rochester, NY</t>
  </si>
  <si>
    <t>Pharmacia &amp; Upjohn (Former)</t>
  </si>
  <si>
    <t>North Haven, CT</t>
  </si>
  <si>
    <t>Philips Electronics Plant</t>
  </si>
  <si>
    <t>Parker County, TX</t>
  </si>
  <si>
    <t>Sanderson Gulch Drainage Improvements</t>
  </si>
  <si>
    <t>Denver, CO</t>
  </si>
  <si>
    <t>LA0000191</t>
  </si>
  <si>
    <t>LA0003301</t>
  </si>
  <si>
    <t>WV0000078</t>
  </si>
  <si>
    <t>Matagorda Bay</t>
  </si>
  <si>
    <t>TX0002844</t>
  </si>
  <si>
    <t>PA0092223</t>
  </si>
  <si>
    <t>PA0008419</t>
  </si>
  <si>
    <t>NC0003719</t>
  </si>
  <si>
    <t>WV0000086</t>
  </si>
  <si>
    <t>NY0001643</t>
  </si>
  <si>
    <t>CT0001341</t>
  </si>
  <si>
    <t>TX0023779</t>
  </si>
  <si>
    <t>Open System Functional Fluids</t>
  </si>
  <si>
    <t>Ametek Inc. U.S. Gauge Div</t>
  </si>
  <si>
    <t>Sellersville, PA</t>
  </si>
  <si>
    <t>Lake Reg Med/Collegeville</t>
  </si>
  <si>
    <t>Collegeville, PA</t>
  </si>
  <si>
    <t>Pall Life Sciences Inc</t>
  </si>
  <si>
    <t>Ann Arbor, MI</t>
  </si>
  <si>
    <t>PA0020460</t>
  </si>
  <si>
    <t>PA0042617</t>
  </si>
  <si>
    <t>MI0024066</t>
  </si>
  <si>
    <t>Modeled Release Estimates</t>
  </si>
  <si>
    <t xml:space="preserve">Modeled Release Estimates 
</t>
  </si>
  <si>
    <t>Beacon Heights Landfill</t>
  </si>
  <si>
    <t>Beacon Falls, CT</t>
  </si>
  <si>
    <t>Ingersoll Rand/Torrington Fac</t>
  </si>
  <si>
    <t>Walhalla, SC</t>
  </si>
  <si>
    <t>CT0101061</t>
  </si>
  <si>
    <t>Dermal Acute Dose, Adult
(mg/kg/day)</t>
  </si>
  <si>
    <t>Children 11 through 15 
(highest rate of ingestion, BW = 56.8 kg)</t>
  </si>
  <si>
    <r>
      <t>Dermal Skin Surface Area (cm</t>
    </r>
    <r>
      <rPr>
        <b/>
        <vertAlign val="superscript"/>
        <sz val="10"/>
        <color theme="1"/>
        <rFont val="Times New Roman"/>
        <family val="1"/>
      </rPr>
      <t>2</t>
    </r>
    <r>
      <rPr>
        <b/>
        <sz val="10"/>
        <color theme="1"/>
        <rFont val="Times New Roman"/>
        <family val="1"/>
      </rPr>
      <t>)</t>
    </r>
  </si>
  <si>
    <t>Acute incidental water ingestion and dermal estimates</t>
  </si>
  <si>
    <t>Occupational Exposure Scenario (OES)</t>
  </si>
  <si>
    <r>
      <t>SIC Code or NPDES</t>
    </r>
    <r>
      <rPr>
        <b/>
        <vertAlign val="superscript"/>
        <sz val="10"/>
        <color theme="1"/>
        <rFont val="Times New Roman"/>
        <family val="1"/>
      </rPr>
      <t>1</t>
    </r>
  </si>
  <si>
    <r>
      <t>Receiving Water Body</t>
    </r>
    <r>
      <rPr>
        <b/>
        <vertAlign val="superscript"/>
        <sz val="10"/>
        <color theme="1"/>
        <rFont val="Times New Roman"/>
        <family val="1"/>
      </rPr>
      <t>1</t>
    </r>
  </si>
  <si>
    <t>Daily Release
(kg/site/day)</t>
  </si>
  <si>
    <r>
      <t>30Q5</t>
    </r>
    <r>
      <rPr>
        <b/>
        <vertAlign val="superscript"/>
        <sz val="10"/>
        <color theme="1"/>
        <rFont val="Times New Roman"/>
        <family val="1"/>
      </rPr>
      <t xml:space="preserve">2 </t>
    </r>
    <r>
      <rPr>
        <b/>
        <sz val="10"/>
        <color theme="1"/>
        <rFont val="Times New Roman"/>
        <family val="1"/>
      </rPr>
      <t>Surface Water Concentration 
(µg/L)</t>
    </r>
  </si>
  <si>
    <t>Incidental Ingestion Acute Dose, 
Child 11-15
(mg/kg/day)</t>
  </si>
  <si>
    <t>Upper-Percentile Incidental Ingestion Rate 
(L/day)</t>
  </si>
  <si>
    <t>Acute Exposure - Incidental Ingestion of Water from Swimming</t>
  </si>
  <si>
    <t>Measured Surface Water Concentration 
(µg/L)</t>
  </si>
  <si>
    <t>Site-Specific Modeling - Estimated Surface Water Concentrations</t>
  </si>
  <si>
    <t>High-End from Submitted Monitoring Data - Measured Surface Water Concentrations</t>
  </si>
  <si>
    <t>High-End of Submitted Monitoring Data - Measured Surface Water Concentrations</t>
  </si>
  <si>
    <t>Worksheet</t>
  </si>
  <si>
    <t>Description</t>
  </si>
  <si>
    <t>Acute Incidental Ingestion</t>
  </si>
  <si>
    <t>Acute Dermal</t>
  </si>
  <si>
    <t xml:space="preserve">This spreadsheet presents the results of the surface water modeling effort for specific releasing sites with resultant estimated surface water concentrations. It also includes the maximum measured level of 1,4-dioxane in ambient / surface water that were submitted during the public comment period. Acute incidental ingestion doses are calculated using these estimated and measured surface water concentrations and associated risk estimates, or margins of exposure (MOE) are provided. </t>
  </si>
  <si>
    <t xml:space="preserve">This spreadsheet presents the results of the surface water modeling effort for specific releasing sites with resultant estimated surface water concentrations. It also includes the maximum measured level of 1,4-dioxane in ambient / surface water that were submitted during the public comment period. Acute dermal doses are calculated using these estimated and measured surface water concentrations and associated risk estimates, or margins of exposure (MOE) are provided. </t>
  </si>
  <si>
    <r>
      <t>Dermal Acute Dose</t>
    </r>
    <r>
      <rPr>
        <b/>
        <vertAlign val="superscript"/>
        <sz val="10"/>
        <color theme="1"/>
        <rFont val="Times New Roman"/>
        <family val="1"/>
      </rPr>
      <t>3</t>
    </r>
    <r>
      <rPr>
        <b/>
        <sz val="10"/>
        <color theme="1"/>
        <rFont val="Times New Roman"/>
        <family val="1"/>
      </rPr>
      <t>, Adult</t>
    </r>
    <r>
      <rPr>
        <b/>
        <vertAlign val="superscript"/>
        <sz val="10"/>
        <color theme="1"/>
        <rFont val="Times New Roman"/>
        <family val="1"/>
      </rPr>
      <t>4</t>
    </r>
    <r>
      <rPr>
        <b/>
        <sz val="10"/>
        <color theme="1"/>
        <rFont val="Times New Roman"/>
        <family val="1"/>
      </rPr>
      <t xml:space="preserve">
(mg/kg/day)</t>
    </r>
  </si>
  <si>
    <r>
      <rPr>
        <vertAlign val="superscript"/>
        <sz val="10"/>
        <color theme="1"/>
        <rFont val="Times New Roman"/>
        <family val="1"/>
      </rPr>
      <t>4</t>
    </r>
    <r>
      <rPr>
        <sz val="10"/>
        <color theme="1"/>
        <rFont val="Times New Roman"/>
        <family val="1"/>
      </rPr>
      <t xml:space="preserve"> Dose estimates are shown for the adult age group, as they present the worst-case exposure conditions with the highest dose estimate based on the combination of duration, skin surface area, and body weight. </t>
    </r>
  </si>
  <si>
    <r>
      <rPr>
        <vertAlign val="superscript"/>
        <sz val="10"/>
        <color theme="1"/>
        <rFont val="Times New Roman"/>
        <family val="1"/>
      </rPr>
      <t>3</t>
    </r>
    <r>
      <rPr>
        <sz val="10"/>
        <color theme="1"/>
        <rFont val="Times New Roman"/>
        <family val="1"/>
      </rPr>
      <t xml:space="preserve"> The acute dermal dose equation used in these cells is shown below. </t>
    </r>
  </si>
  <si>
    <r>
      <t>Incidental Ingestion Acute Dose</t>
    </r>
    <r>
      <rPr>
        <b/>
        <vertAlign val="superscript"/>
        <sz val="10"/>
        <color theme="1"/>
        <rFont val="Times New Roman"/>
        <family val="1"/>
      </rPr>
      <t>3</t>
    </r>
    <r>
      <rPr>
        <b/>
        <sz val="10"/>
        <color theme="1"/>
        <rFont val="Times New Roman"/>
        <family val="1"/>
      </rPr>
      <t>, 
Child 11-15</t>
    </r>
    <r>
      <rPr>
        <b/>
        <vertAlign val="superscript"/>
        <sz val="10"/>
        <color theme="1"/>
        <rFont val="Times New Roman"/>
        <family val="1"/>
      </rPr>
      <t>4</t>
    </r>
    <r>
      <rPr>
        <b/>
        <sz val="10"/>
        <color theme="1"/>
        <rFont val="Times New Roman"/>
        <family val="1"/>
      </rPr>
      <t xml:space="preserve">
(mg/kg/day)</t>
    </r>
  </si>
  <si>
    <r>
      <rPr>
        <vertAlign val="superscript"/>
        <sz val="10"/>
        <color theme="1"/>
        <rFont val="Times New Roman"/>
        <family val="1"/>
      </rPr>
      <t>3</t>
    </r>
    <r>
      <rPr>
        <sz val="10"/>
        <color theme="1"/>
        <rFont val="Times New Roman"/>
        <family val="1"/>
      </rPr>
      <t xml:space="preserve">The acute oral ingestion dose equation used in these cells is shown below. </t>
    </r>
  </si>
  <si>
    <r>
      <rPr>
        <vertAlign val="superscript"/>
        <sz val="10"/>
        <color theme="1"/>
        <rFont val="Times New Roman"/>
        <family val="1"/>
      </rPr>
      <t>4</t>
    </r>
    <r>
      <rPr>
        <sz val="10"/>
        <color theme="1"/>
        <rFont val="Times New Roman"/>
        <family val="1"/>
      </rPr>
      <t xml:space="preserve">Dose estimates are shown for the child (11-15) age group, as they present the worst-case exposure conditions with the highest dose estimate based on the combination of duration, incidental intake rate, and body weight. </t>
    </r>
  </si>
  <si>
    <t xml:space="preserve">Predicted by   AIHA's IHSkinPerm© 
 </t>
  </si>
  <si>
    <t>Calculated</t>
  </si>
  <si>
    <t>Minnesota Department of Environmental Quality</t>
  </si>
  <si>
    <r>
      <rPr>
        <vertAlign val="superscript"/>
        <sz val="10"/>
        <color theme="1"/>
        <rFont val="Times New Roman"/>
        <family val="1"/>
      </rPr>
      <t>1</t>
    </r>
    <r>
      <rPr>
        <sz val="10"/>
        <color theme="1"/>
        <rFont val="Times New Roman"/>
        <family val="1"/>
      </rPr>
      <t xml:space="preserve"> Some of the site-specific OES release estimates were unable to be associated with a specific NPDES code and receiving water body within the E-FAST model. These sites were modeled using a generic, sector-specific SIC code. </t>
    </r>
  </si>
  <si>
    <r>
      <rPr>
        <vertAlign val="superscript"/>
        <sz val="10"/>
        <color theme="1"/>
        <rFont val="Times New Roman"/>
        <family val="1"/>
      </rPr>
      <t xml:space="preserve">2 </t>
    </r>
    <r>
      <rPr>
        <sz val="10"/>
        <color theme="1"/>
        <rFont val="Times New Roman"/>
        <family val="1"/>
      </rPr>
      <t xml:space="preserve">Predicted 30Q5 surface water concentrations are the concentrations predicted using a 30Q5 stream flow. The 30Q5 stream flow is the lowest 30-day mean stream flow for a recurrence interval of five years. For sites modeled using a generic SIC code, the values in this column correspond to concentrations predicted using the low-end (i.e., 10th percentile) of the 30Q5 stream flow distribution for that SIC code. </t>
    </r>
  </si>
  <si>
    <t xml:space="preserve">Daily Release
(kg/site/day) </t>
  </si>
  <si>
    <t>Water Release Estimates</t>
  </si>
  <si>
    <t>Site Identity</t>
  </si>
  <si>
    <t>OES</t>
  </si>
  <si>
    <t>Annual Release 
(lb/site-yr)</t>
  </si>
  <si>
    <t>Annual Release
 (kg/site-yr)</t>
  </si>
  <si>
    <t>Annual Release Days (days/yr)</t>
  </si>
  <si>
    <t>Daily Release (kg/site-day)</t>
  </si>
  <si>
    <t>NPDES Code</t>
  </si>
  <si>
    <t>Release Media</t>
  </si>
  <si>
    <t>Sources &amp; Notes</t>
  </si>
  <si>
    <t>Source Date</t>
  </si>
  <si>
    <t>BASF CORP, ZACHARY, LA</t>
  </si>
  <si>
    <t>MFG</t>
  </si>
  <si>
    <t>LA0004057 (major)
LAR05Q080 (non-major)</t>
  </si>
  <si>
    <t>Surface Water</t>
  </si>
  <si>
    <t>TRI, CDR, ECHO</t>
  </si>
  <si>
    <t>INEOS OXIDE A DIV OF INEOS AMERICAS LLC, PLAQUEMINE, LA</t>
  </si>
  <si>
    <t>Non-POTW WWT</t>
  </si>
  <si>
    <t>TRI</t>
  </si>
  <si>
    <t>MICRODYN-NADIR CORP, GOLETA, CA</t>
  </si>
  <si>
    <t>POTW</t>
  </si>
  <si>
    <t>ST CHARLES OPERATIONS (TAFT/STAR) UNION CARBIDE CORP, HAHNVILLE, LA</t>
  </si>
  <si>
    <t>TRI, ECHO</t>
  </si>
  <si>
    <t>SUEZ WTS SOLUTIONS USA INC, MINNETONKA, MN</t>
  </si>
  <si>
    <t>THE DOW CHEMICAL CO - LOUISIANA OPERATIONS, PLAQUEMINE, LA</t>
  </si>
  <si>
    <t>LAG530436
LAG679014</t>
  </si>
  <si>
    <t>UNION CARBIDE CORP INSTITUTE FACILITY, INSTITUTE, WV</t>
  </si>
  <si>
    <t>WVG611765</t>
  </si>
  <si>
    <t>UNION CARBIDE CORP SEADRIFT PLANT, SEADRIFT, TX</t>
  </si>
  <si>
    <t>Not Reported</t>
  </si>
  <si>
    <t>BASF CORP, MONACA, PA</t>
  </si>
  <si>
    <t>DMR</t>
  </si>
  <si>
    <t>CHEROKEE PHARMACEUTICALS LLC, RIVERSIDE, PA</t>
  </si>
  <si>
    <t>DAK AMERICAS LLC, FAYETTEVILLE, NC</t>
  </si>
  <si>
    <t>INSTITUTE PLANT, INSTITUTE, WV</t>
  </si>
  <si>
    <t>KODAK PARK DIVISION, ROCHESTER, NY</t>
  </si>
  <si>
    <t>PHARMACIA &amp; UPJOHN (FORMER), NORTH HAVEN, CT</t>
  </si>
  <si>
    <t>PHILIPS ELECTRONICS PLANT, PARKER COUNTY, TX</t>
  </si>
  <si>
    <t>TX0113484</t>
  </si>
  <si>
    <t>SANDERSON GULCH DRAINAGE IMPROVEMENTS, DENVER, CO</t>
  </si>
  <si>
    <t>COG315474</t>
  </si>
  <si>
    <t>AMETEK INC. U.S. GAUGE DIV., SELLERSVILLE, PA</t>
  </si>
  <si>
    <t>Functional Fluids (Open-System)</t>
  </si>
  <si>
    <t>PA0056014</t>
  </si>
  <si>
    <t>LAKE REG MED/COLLEGEVILLE, COLLEGEVILLE, PA</t>
  </si>
  <si>
    <t>PALL LIFE SCIENCES INC, ANN ARBOR, MI</t>
  </si>
  <si>
    <t>MI0048453</t>
  </si>
  <si>
    <t>Modeled Release Estimates for Sites Not Captured in DMR or TRI</t>
  </si>
  <si>
    <t>ESD Model</t>
  </si>
  <si>
    <t>Model</t>
  </si>
  <si>
    <t>Surfae Water or POTW</t>
  </si>
  <si>
    <t>BEACON HEIGHTS LANDFILL, BEACON FALLS, CT</t>
  </si>
  <si>
    <t>CTMIU0161</t>
  </si>
  <si>
    <t>INGERSOLL RAND/TORRINGTON FAC, WALHALLA, SC</t>
  </si>
  <si>
    <t>SC0049093</t>
  </si>
  <si>
    <t>Unit Conversions</t>
  </si>
  <si>
    <t>lb/kg</t>
  </si>
  <si>
    <t>Additional Inputs</t>
  </si>
  <si>
    <t xml:space="preserve">This spreadsheet presents the additional inputs and source information used to estimate acute incidental exposures to the general population from swimming in ambient waters. </t>
  </si>
  <si>
    <t>Mississippi River</t>
  </si>
  <si>
    <t>Kanawha River</t>
  </si>
  <si>
    <t>Raccoon Creek</t>
  </si>
  <si>
    <t>Susquehanna River</t>
  </si>
  <si>
    <t>Cape Fear River</t>
  </si>
  <si>
    <t>Genesee River</t>
  </si>
  <si>
    <t>Quinnipiac River</t>
  </si>
  <si>
    <t>Turkey Creek</t>
  </si>
  <si>
    <t>Perkiomen Creek</t>
  </si>
  <si>
    <t>Huron River</t>
  </si>
  <si>
    <t>Naugatuck River</t>
  </si>
  <si>
    <t>Perkiomen Creek  East  Branch</t>
  </si>
  <si>
    <t>EPA SWIMODEL Defaults
(U.S. EPA, 2015)</t>
  </si>
  <si>
    <t>Table 3-7 Exposure Factors Handbook
(U.S. EPA, 2019)</t>
  </si>
  <si>
    <t xml:space="preserve">This tab provides the water release estimates associated with the evaluated occupational exposure scenarios (OES). OES and/or sites within certain OES that had no releases identified are not included (see Section 2.2.1.1 of the Supplemental Analysis to the Draft Risk Evaluation for 1,4-Dioxane). These releases serve as the key input into the surface water exposure model used (E-FAST v. 2014) to obtain predicted surface water concentrations. </t>
  </si>
  <si>
    <t>Final Risk Evaluation for 1,4-Dioxane 
Supplemental Information File on 
Exposure Modeling Inputs, Results, and Risk Estimates for Incidental Ambient Water Exposure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</si>
</sst>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409]mmmm\ d\,\ yyyy;@"/>
    <numFmt numFmtId="166" formatCode="#,##0.000"/>
    <numFmt numFmtId="167" formatCode="#,##0.0000"/>
    <numFmt numFmtId="168" formatCode="0.0"/>
    <numFmt numFmtId="169" formatCode="0.0000"/>
  </numFmts>
  <fonts count="21" x14ac:knownFonts="1">
    <font>
      <sz val="11"/>
      <color theme="1"/>
      <name val="Calibri"/>
      <family val="2"/>
      <scheme val="minor"/>
    </font>
    <font>
      <b/>
      <sz val="11"/>
      <color theme="1"/>
      <name val="Calibri"/>
      <family val="2"/>
      <scheme val="minor"/>
    </font>
    <font>
      <sz val="10"/>
      <color theme="1"/>
      <name val="Times New Roman"/>
      <family val="1"/>
    </font>
    <font>
      <b/>
      <sz val="11"/>
      <color theme="1"/>
      <name val="Times New Roman"/>
      <family val="1"/>
    </font>
    <font>
      <sz val="11"/>
      <color theme="1"/>
      <name val="Times New Roman"/>
      <family val="1"/>
    </font>
    <font>
      <b/>
      <sz val="10"/>
      <color theme="1"/>
      <name val="Times New Roman"/>
      <family val="1"/>
    </font>
    <font>
      <b/>
      <vertAlign val="superscript"/>
      <sz val="10"/>
      <color theme="1"/>
      <name val="Times New Roman"/>
      <family val="1"/>
    </font>
    <font>
      <sz val="10"/>
      <name val="Times New Roman"/>
      <family val="1"/>
    </font>
    <font>
      <sz val="10"/>
      <color theme="1"/>
      <name val="Calibri"/>
      <family val="2"/>
      <scheme val="minor"/>
    </font>
    <font>
      <b/>
      <sz val="10"/>
      <name val="Times New Roman"/>
      <family val="1"/>
    </font>
    <font>
      <vertAlign val="superscript"/>
      <sz val="10"/>
      <color theme="1"/>
      <name val="Times New Roman"/>
      <family val="1"/>
    </font>
    <font>
      <b/>
      <sz val="20"/>
      <color theme="1"/>
      <name val="Times New Roman"/>
      <family val="1"/>
    </font>
    <font>
      <b/>
      <sz val="16"/>
      <color theme="1"/>
      <name val="Times New Roman"/>
      <family val="1"/>
    </font>
    <font>
      <sz val="11"/>
      <color theme="1"/>
      <name val="Tahoma"/>
      <family val="2"/>
    </font>
    <font>
      <b/>
      <sz val="12"/>
      <color theme="1"/>
      <name val="Times New Roman"/>
      <family val="1"/>
    </font>
    <font>
      <u/>
      <sz val="11"/>
      <color theme="10"/>
      <name val="Calibri"/>
      <family val="2"/>
      <scheme val="minor"/>
    </font>
    <font>
      <u/>
      <sz val="10"/>
      <color theme="10"/>
      <name val="Times New Roman"/>
      <family val="1"/>
    </font>
    <font>
      <sz val="12"/>
      <color theme="1"/>
      <name val="Times New Roman"/>
      <family val="1"/>
    </font>
    <font>
      <sz val="10"/>
      <color indexed="8"/>
      <name val="Arial"/>
      <family val="2"/>
    </font>
    <font>
      <sz val="10"/>
      <color indexed="8"/>
      <name val="Times New Roman"/>
      <family val="1"/>
    </font>
    <font>
      <u/>
      <sz val="11"/>
      <color theme="10"/>
      <name val="Times New Roman"/>
      <family val="1"/>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5" fillId="0" borderId="0" applyNumberFormat="0" applyFill="0" applyBorder="0" applyAlignment="0" applyProtection="0"/>
    <xf numFmtId="0" fontId="18" fillId="0" borderId="0"/>
  </cellStyleXfs>
  <cellXfs count="87">
    <xf numFmtId="0" fontId="0" fillId="0" borderId="0" xfId="0"/>
    <xf numFmtId="0" fontId="0" fillId="0" borderId="0" xfId="0" applyAlignment="1">
      <alignment wrapText="1"/>
    </xf>
    <xf numFmtId="0" fontId="1" fillId="0" borderId="0" xfId="0" applyFont="1" applyAlignment="1">
      <alignment wrapText="1"/>
    </xf>
    <xf numFmtId="11" fontId="0" fillId="0" borderId="0" xfId="0" applyNumberFormat="1" applyFill="1" applyBorder="1" applyAlignment="1">
      <alignment horizontal="center" vertical="center"/>
    </xf>
    <xf numFmtId="0" fontId="1" fillId="0" borderId="0" xfId="0" applyFont="1" applyAlignment="1">
      <alignment vertical="top"/>
    </xf>
    <xf numFmtId="0" fontId="0" fillId="0" borderId="0" xfId="0" applyBorder="1"/>
    <xf numFmtId="0" fontId="2" fillId="0" borderId="1" xfId="0" applyFont="1" applyBorder="1" applyAlignment="1">
      <alignment horizontal="center" vertical="center" wrapText="1"/>
    </xf>
    <xf numFmtId="0" fontId="0" fillId="0" borderId="0" xfId="0" applyFill="1" applyAlignment="1">
      <alignment wrapText="1"/>
    </xf>
    <xf numFmtId="0" fontId="2" fillId="0" borderId="1" xfId="0" applyFont="1" applyBorder="1" applyAlignment="1">
      <alignment horizontal="right" vertical="center" wrapText="1"/>
    </xf>
    <xf numFmtId="0" fontId="1" fillId="0" borderId="0" xfId="0" applyFont="1" applyBorder="1"/>
    <xf numFmtId="0" fontId="5" fillId="0" borderId="0" xfId="0" applyFont="1" applyAlignment="1">
      <alignment vertical="top" wrapText="1"/>
    </xf>
    <xf numFmtId="0" fontId="5" fillId="3" borderId="1" xfId="0" applyFont="1" applyFill="1" applyBorder="1" applyAlignment="1">
      <alignment horizontal="center" vertical="center" wrapText="1"/>
    </xf>
    <xf numFmtId="0" fontId="2" fillId="0" borderId="1" xfId="0" applyFont="1" applyBorder="1" applyAlignment="1">
      <alignment horizontal="left" vertical="top" wrapText="1"/>
    </xf>
    <xf numFmtId="2"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11" fontId="2" fillId="0" borderId="1" xfId="0" applyNumberFormat="1" applyFont="1" applyBorder="1" applyAlignment="1">
      <alignment horizontal="center" vertical="center" wrapText="1"/>
    </xf>
    <xf numFmtId="11" fontId="2" fillId="0"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2" fillId="0" borderId="1" xfId="0" applyFont="1" applyFill="1" applyBorder="1" applyAlignment="1">
      <alignment horizontal="left" vertical="top" wrapText="1"/>
    </xf>
    <xf numFmtId="11" fontId="2" fillId="0" borderId="1" xfId="0" applyNumberFormat="1" applyFont="1" applyBorder="1" applyAlignment="1">
      <alignment horizontal="center" vertical="center"/>
    </xf>
    <xf numFmtId="0" fontId="2" fillId="0" borderId="1" xfId="0" applyFont="1" applyBorder="1" applyAlignment="1">
      <alignment horizontal="left" vertical="top"/>
    </xf>
    <xf numFmtId="164" fontId="2" fillId="0" borderId="1"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0" fontId="7" fillId="0" borderId="1" xfId="0" applyFont="1" applyBorder="1" applyAlignment="1">
      <alignment horizontal="left" vertical="top" wrapText="1"/>
    </xf>
    <xf numFmtId="11" fontId="7" fillId="0" borderId="1" xfId="0" applyNumberFormat="1" applyFont="1" applyFill="1" applyBorder="1" applyAlignment="1">
      <alignment horizontal="center" vertical="center"/>
    </xf>
    <xf numFmtId="11" fontId="2"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11" fontId="5" fillId="0" borderId="0" xfId="0" applyNumberFormat="1" applyFont="1" applyFill="1" applyAlignment="1">
      <alignment horizontal="center" vertical="center" wrapText="1"/>
    </xf>
    <xf numFmtId="0" fontId="2" fillId="0" borderId="3" xfId="0" applyFont="1" applyBorder="1" applyAlignment="1">
      <alignment horizontal="left" vertical="top" wrapText="1"/>
    </xf>
    <xf numFmtId="0" fontId="2" fillId="0" borderId="3" xfId="0" applyFont="1" applyFill="1" applyBorder="1" applyAlignment="1">
      <alignment horizontal="left" vertical="top" wrapText="1"/>
    </xf>
    <xf numFmtId="2" fontId="2" fillId="0" borderId="3" xfId="0" applyNumberFormat="1" applyFont="1" applyBorder="1" applyAlignment="1">
      <alignment horizontal="center" vertical="center"/>
    </xf>
    <xf numFmtId="0" fontId="2" fillId="0" borderId="3" xfId="0" applyFont="1" applyFill="1" applyBorder="1" applyAlignment="1">
      <alignment horizontal="center" vertical="center" wrapText="1"/>
    </xf>
    <xf numFmtId="11" fontId="2" fillId="0" borderId="3" xfId="0" applyNumberFormat="1" applyFont="1" applyBorder="1" applyAlignment="1">
      <alignment horizontal="center" vertical="center" wrapText="1"/>
    </xf>
    <xf numFmtId="11" fontId="2"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Alignment="1">
      <alignment wrapText="1"/>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3" xfId="0" quotePrefix="1" applyFont="1" applyBorder="1" applyAlignment="1">
      <alignment horizontal="center" vertic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4" fillId="4" borderId="0" xfId="0" applyFont="1" applyFill="1"/>
    <xf numFmtId="0" fontId="11" fillId="4" borderId="0" xfId="0" applyFont="1" applyFill="1" applyAlignment="1">
      <alignment horizontal="center" vertical="center" wrapText="1"/>
    </xf>
    <xf numFmtId="0" fontId="12" fillId="4" borderId="0" xfId="0" applyFont="1" applyFill="1" applyAlignment="1">
      <alignment wrapText="1"/>
    </xf>
    <xf numFmtId="0" fontId="0" fillId="4" borderId="0" xfId="0" applyFill="1"/>
    <xf numFmtId="0" fontId="3" fillId="4" borderId="0" xfId="0" applyFont="1" applyFill="1"/>
    <xf numFmtId="0" fontId="3" fillId="4" borderId="0" xfId="0" applyFont="1" applyFill="1" applyAlignment="1">
      <alignment wrapText="1"/>
    </xf>
    <xf numFmtId="165" fontId="3" fillId="4" borderId="0" xfId="0" applyNumberFormat="1" applyFont="1" applyFill="1" applyAlignment="1">
      <alignment horizontal="left"/>
    </xf>
    <xf numFmtId="165" fontId="3" fillId="4" borderId="0" xfId="0" applyNumberFormat="1" applyFont="1" applyFill="1" applyAlignment="1">
      <alignment horizontal="left" wrapText="1"/>
    </xf>
    <xf numFmtId="0" fontId="13" fillId="4" borderId="0" xfId="0" applyFont="1" applyFill="1"/>
    <xf numFmtId="0" fontId="14" fillId="2" borderId="1" xfId="0" applyFont="1" applyFill="1" applyBorder="1"/>
    <xf numFmtId="0" fontId="16" fillId="0" borderId="1" xfId="1" applyFont="1" applyFill="1" applyBorder="1" applyAlignment="1">
      <alignment horizontal="center" vertical="center" wrapText="1"/>
    </xf>
    <xf numFmtId="0" fontId="17" fillId="0" borderId="1" xfId="0" applyFont="1" applyBorder="1" applyAlignment="1">
      <alignment horizontal="left" vertical="top"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wrapText="1"/>
    </xf>
    <xf numFmtId="0" fontId="19" fillId="0" borderId="1" xfId="2" applyFont="1" applyBorder="1" applyAlignment="1">
      <alignment horizontal="left" vertical="top" wrapText="1"/>
    </xf>
    <xf numFmtId="3" fontId="2" fillId="0" borderId="1" xfId="0" applyNumberFormat="1" applyFont="1" applyBorder="1" applyAlignment="1">
      <alignment horizontal="left" vertical="top" wrapText="1"/>
    </xf>
    <xf numFmtId="1" fontId="2"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166"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167" fontId="2" fillId="0" borderId="1" xfId="0" applyNumberFormat="1" applyFont="1" applyBorder="1" applyAlignment="1">
      <alignment horizontal="left" vertical="top" wrapText="1"/>
    </xf>
    <xf numFmtId="168" fontId="2" fillId="0" borderId="1" xfId="0" applyNumberFormat="1" applyFont="1" applyBorder="1" applyAlignment="1">
      <alignment horizontal="left" vertical="top" wrapText="1"/>
    </xf>
    <xf numFmtId="169" fontId="2" fillId="0" borderId="1" xfId="0" applyNumberFormat="1" applyFont="1" applyBorder="1" applyAlignment="1">
      <alignment horizontal="left" vertical="top" wrapText="1"/>
    </xf>
    <xf numFmtId="2" fontId="0" fillId="0" borderId="0" xfId="0" applyNumberFormat="1" applyAlignment="1">
      <alignment wrapText="1"/>
    </xf>
    <xf numFmtId="0" fontId="2" fillId="0" borderId="0" xfId="0" applyFont="1"/>
    <xf numFmtId="0" fontId="0" fillId="0" borderId="5" xfId="0" applyBorder="1"/>
    <xf numFmtId="0" fontId="0" fillId="0" borderId="1" xfId="0" applyBorder="1"/>
    <xf numFmtId="0" fontId="20" fillId="0" borderId="1" xfId="1" applyFont="1" applyBorder="1" applyAlignment="1">
      <alignment horizontal="left" vertical="top"/>
    </xf>
    <xf numFmtId="0" fontId="20" fillId="0" borderId="1" xfId="1" applyFont="1" applyFill="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2" fillId="0" borderId="1" xfId="0" applyFont="1" applyBorder="1" applyAlignment="1">
      <alignment horizontal="center" vertical="center" wrapText="1"/>
    </xf>
    <xf numFmtId="0" fontId="20" fillId="0" borderId="2"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1" xfId="0" applyFont="1" applyFill="1" applyBorder="1" applyAlignment="1">
      <alignment horizontal="center"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top" wrapText="1"/>
    </xf>
    <xf numFmtId="0" fontId="5" fillId="3" borderId="3" xfId="0" applyFont="1" applyFill="1" applyBorder="1" applyAlignment="1">
      <alignment horizontal="left" vertical="center" wrapText="1"/>
    </xf>
  </cellXfs>
  <cellStyles count="3">
    <cellStyle name="Hyperlink" xfId="1" builtinId="8"/>
    <cellStyle name="Normal" xfId="0" builtinId="0"/>
    <cellStyle name="Normal_TRI Table 3b_2015v15_1" xfId="2" xr:uid="{C0F237BB-7167-4A49-842F-A59AC81FCD63}"/>
  </cellStyles>
  <dxfs count="17">
    <dxf>
      <numFmt numFmtId="15" formatCode="0.00E+00"/>
    </dxf>
    <dxf>
      <numFmt numFmtId="2" formatCode="0.00"/>
    </dxf>
    <dxf>
      <numFmt numFmtId="15" formatCode="0.00E+00"/>
    </dxf>
    <dxf>
      <numFmt numFmtId="2" formatCode="0.00"/>
    </dxf>
    <dxf>
      <font>
        <color rgb="FF9C0006"/>
      </font>
      <fill>
        <patternFill>
          <bgColor rgb="FFFFC7CE"/>
        </patternFill>
      </fill>
    </dxf>
    <dxf>
      <font>
        <color rgb="FF9C0006"/>
      </font>
      <fill>
        <patternFill>
          <bgColor rgb="FFFFC7CE"/>
        </patternFill>
      </fill>
    </dxf>
    <dxf>
      <numFmt numFmtId="15" formatCode="0.00E+00"/>
    </dxf>
    <dxf>
      <numFmt numFmtId="2" formatCode="0.00"/>
    </dxf>
    <dxf>
      <numFmt numFmtId="15" formatCode="0.00E+00"/>
    </dxf>
    <dxf>
      <numFmt numFmtId="2" formatCode="0.00"/>
    </dxf>
    <dxf>
      <font>
        <color rgb="FF9C0006"/>
      </font>
      <fill>
        <patternFill>
          <bgColor rgb="FFFFC7CE"/>
        </patternFill>
      </fill>
    </dxf>
    <dxf>
      <font>
        <color rgb="FF9C0006"/>
      </font>
      <fill>
        <patternFill>
          <bgColor rgb="FFFFC7CE"/>
        </patternFill>
      </fill>
    </dxf>
    <dxf>
      <font>
        <color rgb="FF9C5700"/>
      </font>
      <fill>
        <patternFill>
          <bgColor rgb="FFFFEB9C"/>
        </patternFill>
      </fill>
    </dxf>
    <dxf>
      <numFmt numFmtId="15" formatCode="0.00E+00"/>
    </dxf>
    <dxf>
      <numFmt numFmtId="2" formatCode="0.00"/>
    </dxf>
    <dxf>
      <numFmt numFmtId="15" formatCode="0.00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7471</xdr:colOff>
      <xdr:row>35</xdr:row>
      <xdr:rowOff>5934</xdr:rowOff>
    </xdr:from>
    <xdr:to>
      <xdr:col>2</xdr:col>
      <xdr:colOff>519748</xdr:colOff>
      <xdr:row>40</xdr:row>
      <xdr:rowOff>122704</xdr:rowOff>
    </xdr:to>
    <xdr:pic>
      <xdr:nvPicPr>
        <xdr:cNvPr id="3" name="Picture 2">
          <a:extLst>
            <a:ext uri="{FF2B5EF4-FFF2-40B4-BE49-F238E27FC236}">
              <a16:creationId xmlns:a16="http://schemas.microsoft.com/office/drawing/2014/main" id="{38C41778-6DED-41E6-ADF8-AE5A80AB9470}"/>
            </a:ext>
          </a:extLst>
        </xdr:cNvPr>
        <xdr:cNvPicPr>
          <a:picLocks noChangeAspect="1"/>
        </xdr:cNvPicPr>
      </xdr:nvPicPr>
      <xdr:blipFill>
        <a:blip xmlns:r="http://schemas.openxmlformats.org/officeDocument/2006/relationships" r:embed="rId1"/>
        <a:stretch>
          <a:fillRect/>
        </a:stretch>
      </xdr:blipFill>
      <xdr:spPr>
        <a:xfrm>
          <a:off x="7471" y="11727287"/>
          <a:ext cx="3231571" cy="1050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35</xdr:row>
      <xdr:rowOff>38101</xdr:rowOff>
    </xdr:from>
    <xdr:to>
      <xdr:col>2</xdr:col>
      <xdr:colOff>438150</xdr:colOff>
      <xdr:row>43</xdr:row>
      <xdr:rowOff>130477</xdr:rowOff>
    </xdr:to>
    <xdr:pic>
      <xdr:nvPicPr>
        <xdr:cNvPr id="2" name="Picture 1">
          <a:extLst>
            <a:ext uri="{FF2B5EF4-FFF2-40B4-BE49-F238E27FC236}">
              <a16:creationId xmlns:a16="http://schemas.microsoft.com/office/drawing/2014/main" id="{11EEBD65-DBE5-4672-A279-E0E24AA63BF6}"/>
            </a:ext>
          </a:extLst>
        </xdr:cNvPr>
        <xdr:cNvPicPr>
          <a:picLocks noChangeAspect="1"/>
        </xdr:cNvPicPr>
      </xdr:nvPicPr>
      <xdr:blipFill>
        <a:blip xmlns:r="http://schemas.openxmlformats.org/officeDocument/2006/relationships" r:embed="rId1"/>
        <a:stretch>
          <a:fillRect/>
        </a:stretch>
      </xdr:blipFill>
      <xdr:spPr>
        <a:xfrm>
          <a:off x="152400" y="11036301"/>
          <a:ext cx="3003550" cy="15655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hero.epa.gov/hero/index.cfm/reference/details/reference_id/5352400" TargetMode="External"/><Relationship Id="rId2" Type="http://schemas.openxmlformats.org/officeDocument/2006/relationships/hyperlink" Target="https://hero.epa.gov/hero/index.cfm/reference/details/reference_id/6811897" TargetMode="External"/><Relationship Id="rId1" Type="http://schemas.openxmlformats.org/officeDocument/2006/relationships/hyperlink" Target="https://aiha-assets.sfo2.digitaloceanspaces.com/AIHA/resources/IHSkinPerm.xlsm" TargetMode="External"/><Relationship Id="rId5" Type="http://schemas.openxmlformats.org/officeDocument/2006/relationships/printerSettings" Target="../printerSettings/printerSettings4.bin"/><Relationship Id="rId4" Type="http://schemas.openxmlformats.org/officeDocument/2006/relationships/hyperlink" Target="https://hero.epa.gov/hero/index.cfm/reference/details/reference_id/681189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6231-A6A7-4CE2-ADDA-47D3E26AE391}">
  <dimension ref="A2:C10"/>
  <sheetViews>
    <sheetView tabSelected="1" zoomScale="90" zoomScaleNormal="90" workbookViewId="0">
      <selection activeCell="B2" sqref="B2"/>
    </sheetView>
  </sheetViews>
  <sheetFormatPr defaultColWidth="8.81640625" defaultRowHeight="14.5" x14ac:dyDescent="0.35"/>
  <cols>
    <col min="1" max="1" width="8.81640625" style="46"/>
    <col min="2" max="2" width="76.1796875" style="46" customWidth="1"/>
    <col min="3" max="16384" width="8.81640625" style="46"/>
  </cols>
  <sheetData>
    <row r="2" spans="1:3" ht="175" x14ac:dyDescent="0.4">
      <c r="A2" s="43"/>
      <c r="B2" s="44" t="s">
        <v>194</v>
      </c>
      <c r="C2" s="45"/>
    </row>
    <row r="3" spans="1:3" x14ac:dyDescent="0.35">
      <c r="A3" s="43"/>
      <c r="B3" s="47"/>
      <c r="C3" s="48"/>
    </row>
    <row r="4" spans="1:3" x14ac:dyDescent="0.35">
      <c r="A4" s="43"/>
      <c r="B4" s="47"/>
      <c r="C4" s="48"/>
    </row>
    <row r="5" spans="1:3" x14ac:dyDescent="0.35">
      <c r="A5" s="43"/>
      <c r="B5" s="47"/>
      <c r="C5" s="48"/>
    </row>
    <row r="6" spans="1:3" x14ac:dyDescent="0.35">
      <c r="A6" s="43"/>
      <c r="B6" s="47"/>
      <c r="C6" s="48"/>
    </row>
    <row r="7" spans="1:3" x14ac:dyDescent="0.35">
      <c r="A7" s="43"/>
      <c r="B7" s="47"/>
      <c r="C7" s="48"/>
    </row>
    <row r="8" spans="1:3" x14ac:dyDescent="0.35">
      <c r="A8" s="43"/>
      <c r="B8" s="49"/>
      <c r="C8" s="50"/>
    </row>
    <row r="9" spans="1:3" x14ac:dyDescent="0.35">
      <c r="B9" s="51"/>
      <c r="C9" s="43"/>
    </row>
    <row r="10" spans="1:3" x14ac:dyDescent="0.35">
      <c r="B10" s="51"/>
      <c r="C10" s="43"/>
    </row>
  </sheetData>
  <sheetProtection algorithmName="SHA-512" hashValue="rK6Hu6WJgt/KWGZO3tl/RNwgF2PYL2mnBAITNypamqQU7E9lJMi+rcLHrBYtDwTWw0Kf7U9RE6FS3SyVzq4FAA==" saltValue="NlSQtLBdKOnUOA0F9NWrY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58E2E-F341-46CE-9B1F-3F3E96CCB4DE}">
  <dimension ref="A1:B5"/>
  <sheetViews>
    <sheetView zoomScale="85" zoomScaleNormal="85" workbookViewId="0">
      <selection activeCell="B2" sqref="B2"/>
    </sheetView>
  </sheetViews>
  <sheetFormatPr defaultRowHeight="14.5" x14ac:dyDescent="0.35"/>
  <cols>
    <col min="1" max="1" width="22.54296875" bestFit="1" customWidth="1"/>
    <col min="2" max="2" width="74.453125" customWidth="1"/>
  </cols>
  <sheetData>
    <row r="1" spans="1:2" ht="15.5" x14ac:dyDescent="0.35">
      <c r="A1" s="52" t="s">
        <v>102</v>
      </c>
      <c r="B1" s="52" t="s">
        <v>103</v>
      </c>
    </row>
    <row r="2" spans="1:2" ht="93" x14ac:dyDescent="0.35">
      <c r="A2" s="70" t="s">
        <v>120</v>
      </c>
      <c r="B2" s="54" t="s">
        <v>193</v>
      </c>
    </row>
    <row r="3" spans="1:2" ht="49.5" customHeight="1" x14ac:dyDescent="0.35">
      <c r="A3" s="70" t="s">
        <v>177</v>
      </c>
      <c r="B3" s="54" t="s">
        <v>178</v>
      </c>
    </row>
    <row r="4" spans="1:2" ht="108.5" x14ac:dyDescent="0.35">
      <c r="A4" s="70" t="s">
        <v>104</v>
      </c>
      <c r="B4" s="54" t="s">
        <v>106</v>
      </c>
    </row>
    <row r="5" spans="1:2" ht="111" customHeight="1" x14ac:dyDescent="0.35">
      <c r="A5" s="70" t="s">
        <v>105</v>
      </c>
      <c r="B5" s="54" t="s">
        <v>107</v>
      </c>
    </row>
  </sheetData>
  <sheetProtection algorithmName="SHA-512" hashValue="0BMibtwprX2i5ZCzhrc7WkmX3ZnVnvUL3rlQ0kL8YUVLAAsdl7olcS9S7lueUxrgnsooaupL2AnhQXfxJwsLng==" saltValue="Helyeie/XhVwZ+eL9VCXXw==" spinCount="100000" sheet="1" formatCells="0" formatColumns="0" formatRows="0" insertColumns="0" insertRows="0" insertHyperlinks="0" deleteColumns="0" deleteRows="0" sort="0" autoFilter="0" pivotTables="0"/>
  <hyperlinks>
    <hyperlink ref="A2" location="'Water Release Estimates'!A1" display="Water Release Estimates" xr:uid="{238A5FF3-6C68-4D7F-81A6-C5D45AAB847C}"/>
    <hyperlink ref="A3" location="'Additional Inputs'!A1" display="Additional Inputs" xr:uid="{4A8675BF-D151-47A4-B369-3A9EFCB8E78F}"/>
    <hyperlink ref="A4" location="'Acute Incidental Ingestion'!A1" display="Acute Incidental Ingestion" xr:uid="{A755F858-7DE3-4FA9-BB1C-2B315EBEABE5}"/>
    <hyperlink ref="A5" location="'Acute Dermal'!A1" display="Acute Dermal" xr:uid="{E6C499DB-9DA0-4BFE-AA4C-B711FDD0C965}"/>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4D99-67BD-41CF-8881-7ADF336C04EA}">
  <dimension ref="A1:J27"/>
  <sheetViews>
    <sheetView zoomScale="90" zoomScaleNormal="90" workbookViewId="0">
      <selection activeCell="A5" sqref="A5"/>
    </sheetView>
  </sheetViews>
  <sheetFormatPr defaultColWidth="9.26953125" defaultRowHeight="14.5" x14ac:dyDescent="0.35"/>
  <cols>
    <col min="1" max="1" width="54.54296875" style="1" customWidth="1"/>
    <col min="2" max="2" width="25.26953125" bestFit="1" customWidth="1"/>
    <col min="3" max="3" width="14.7265625" style="1" customWidth="1"/>
    <col min="4" max="4" width="15.7265625" style="1" customWidth="1"/>
    <col min="5" max="5" width="19.26953125" style="1" customWidth="1"/>
    <col min="6" max="6" width="16.81640625" style="66" customWidth="1"/>
    <col min="7" max="7" width="16.453125" style="1" bestFit="1" customWidth="1"/>
    <col min="8" max="8" width="15.1796875" customWidth="1"/>
    <col min="9" max="9" width="19.26953125" customWidth="1"/>
    <col min="10" max="10" width="10.453125" style="67" bestFit="1" customWidth="1"/>
    <col min="11" max="11" width="16.26953125" bestFit="1" customWidth="1"/>
  </cols>
  <sheetData>
    <row r="1" spans="1:10" ht="26" x14ac:dyDescent="0.35">
      <c r="A1" s="34" t="s">
        <v>121</v>
      </c>
      <c r="B1" s="55" t="s">
        <v>122</v>
      </c>
      <c r="C1" s="34" t="s">
        <v>123</v>
      </c>
      <c r="D1" s="34" t="s">
        <v>124</v>
      </c>
      <c r="E1" s="34" t="s">
        <v>125</v>
      </c>
      <c r="F1" s="56" t="s">
        <v>126</v>
      </c>
      <c r="G1" s="34" t="s">
        <v>127</v>
      </c>
      <c r="H1" s="55" t="s">
        <v>128</v>
      </c>
      <c r="I1" s="55" t="s">
        <v>129</v>
      </c>
      <c r="J1" s="55" t="s">
        <v>130</v>
      </c>
    </row>
    <row r="2" spans="1:10" ht="39" x14ac:dyDescent="0.35">
      <c r="A2" s="12" t="s">
        <v>131</v>
      </c>
      <c r="B2" s="57" t="s">
        <v>132</v>
      </c>
      <c r="C2" s="58">
        <v>1367</v>
      </c>
      <c r="D2" s="59">
        <f t="shared" ref="D2:D20" si="0">C2/$A$27</f>
        <v>620.06150719851951</v>
      </c>
      <c r="E2" s="12">
        <v>250</v>
      </c>
      <c r="F2" s="60">
        <f>D2/E2</f>
        <v>2.480246028794078</v>
      </c>
      <c r="G2" s="12" t="s">
        <v>133</v>
      </c>
      <c r="H2" s="20" t="s">
        <v>134</v>
      </c>
      <c r="I2" s="20" t="s">
        <v>135</v>
      </c>
      <c r="J2" s="20">
        <v>2018</v>
      </c>
    </row>
    <row r="3" spans="1:10" ht="26" x14ac:dyDescent="0.35">
      <c r="A3" s="12" t="s">
        <v>136</v>
      </c>
      <c r="B3" s="20" t="s">
        <v>2</v>
      </c>
      <c r="C3" s="58">
        <v>1591.07</v>
      </c>
      <c r="D3" s="58">
        <f t="shared" si="0"/>
        <v>721.69807041576325</v>
      </c>
      <c r="E3" s="12">
        <v>250</v>
      </c>
      <c r="F3" s="60">
        <f t="shared" ref="F3:F17" si="1">D3/E3</f>
        <v>2.8867922816630531</v>
      </c>
      <c r="G3" s="12"/>
      <c r="H3" s="20" t="s">
        <v>137</v>
      </c>
      <c r="I3" s="20" t="s">
        <v>138</v>
      </c>
      <c r="J3" s="20">
        <v>2018</v>
      </c>
    </row>
    <row r="4" spans="1:10" x14ac:dyDescent="0.35">
      <c r="A4" s="12" t="s">
        <v>139</v>
      </c>
      <c r="B4" s="20" t="s">
        <v>2</v>
      </c>
      <c r="C4" s="58">
        <v>53</v>
      </c>
      <c r="D4" s="58">
        <f t="shared" si="0"/>
        <v>24.040424200088907</v>
      </c>
      <c r="E4" s="12">
        <v>250</v>
      </c>
      <c r="F4" s="60">
        <f t="shared" si="1"/>
        <v>9.6161696800355634E-2</v>
      </c>
      <c r="G4" s="12"/>
      <c r="H4" s="20" t="s">
        <v>140</v>
      </c>
      <c r="I4" s="20" t="s">
        <v>138</v>
      </c>
      <c r="J4" s="20">
        <v>2018</v>
      </c>
    </row>
    <row r="5" spans="1:10" ht="26" x14ac:dyDescent="0.35">
      <c r="A5" s="12" t="s">
        <v>141</v>
      </c>
      <c r="B5" s="20" t="s">
        <v>2</v>
      </c>
      <c r="C5" s="58">
        <v>1826</v>
      </c>
      <c r="D5" s="58">
        <f t="shared" si="0"/>
        <v>828.26065262947816</v>
      </c>
      <c r="E5" s="12">
        <v>250</v>
      </c>
      <c r="F5" s="60">
        <f t="shared" si="1"/>
        <v>3.3130426105179125</v>
      </c>
      <c r="G5" s="12" t="s">
        <v>57</v>
      </c>
      <c r="H5" s="20" t="s">
        <v>134</v>
      </c>
      <c r="I5" s="20" t="s">
        <v>142</v>
      </c>
      <c r="J5" s="20">
        <v>2018</v>
      </c>
    </row>
    <row r="6" spans="1:10" x14ac:dyDescent="0.35">
      <c r="A6" s="12" t="s">
        <v>143</v>
      </c>
      <c r="B6" s="20" t="s">
        <v>2</v>
      </c>
      <c r="C6" s="58">
        <v>37304</v>
      </c>
      <c r="D6" s="58">
        <f t="shared" si="0"/>
        <v>16920.829893587106</v>
      </c>
      <c r="E6" s="12">
        <v>250</v>
      </c>
      <c r="F6" s="60">
        <f t="shared" si="1"/>
        <v>67.683319574348431</v>
      </c>
      <c r="G6" s="12"/>
      <c r="H6" s="20" t="s">
        <v>140</v>
      </c>
      <c r="I6" s="20" t="s">
        <v>138</v>
      </c>
      <c r="J6" s="20">
        <v>2018</v>
      </c>
    </row>
    <row r="7" spans="1:10" ht="26" x14ac:dyDescent="0.35">
      <c r="A7" s="12" t="s">
        <v>144</v>
      </c>
      <c r="B7" s="20" t="s">
        <v>2</v>
      </c>
      <c r="C7" s="58">
        <v>1428</v>
      </c>
      <c r="D7" s="58">
        <f t="shared" si="0"/>
        <v>647.73067467409351</v>
      </c>
      <c r="E7" s="12">
        <v>250</v>
      </c>
      <c r="F7" s="60">
        <f t="shared" si="1"/>
        <v>2.590922698696374</v>
      </c>
      <c r="G7" s="12" t="s">
        <v>145</v>
      </c>
      <c r="H7" s="20" t="s">
        <v>134</v>
      </c>
      <c r="I7" s="20" t="s">
        <v>142</v>
      </c>
      <c r="J7" s="20">
        <v>2018</v>
      </c>
    </row>
    <row r="8" spans="1:10" x14ac:dyDescent="0.35">
      <c r="A8" s="12" t="s">
        <v>146</v>
      </c>
      <c r="B8" s="20" t="s">
        <v>2</v>
      </c>
      <c r="C8" s="58">
        <v>8419</v>
      </c>
      <c r="D8" s="58">
        <f t="shared" si="0"/>
        <v>3818.7987045386508</v>
      </c>
      <c r="E8" s="12">
        <v>250</v>
      </c>
      <c r="F8" s="60">
        <f t="shared" si="1"/>
        <v>15.275194818154603</v>
      </c>
      <c r="G8" s="12" t="s">
        <v>147</v>
      </c>
      <c r="H8" s="20" t="s">
        <v>134</v>
      </c>
      <c r="I8" s="20" t="s">
        <v>142</v>
      </c>
      <c r="J8" s="20">
        <v>2018</v>
      </c>
    </row>
    <row r="9" spans="1:10" x14ac:dyDescent="0.35">
      <c r="A9" s="12" t="s">
        <v>148</v>
      </c>
      <c r="B9" s="20" t="s">
        <v>2</v>
      </c>
      <c r="C9" s="58">
        <v>1110</v>
      </c>
      <c r="D9" s="58">
        <f t="shared" si="0"/>
        <v>503.48812947356009</v>
      </c>
      <c r="E9" s="12">
        <v>250</v>
      </c>
      <c r="F9" s="60">
        <f t="shared" si="1"/>
        <v>2.0139525178942406</v>
      </c>
      <c r="G9" s="12" t="s">
        <v>149</v>
      </c>
      <c r="H9" s="20" t="s">
        <v>134</v>
      </c>
      <c r="I9" s="20" t="s">
        <v>142</v>
      </c>
      <c r="J9" s="20">
        <v>2018</v>
      </c>
    </row>
    <row r="10" spans="1:10" x14ac:dyDescent="0.35">
      <c r="A10" s="12" t="s">
        <v>150</v>
      </c>
      <c r="B10" s="20" t="s">
        <v>2</v>
      </c>
      <c r="C10" s="61">
        <v>6.5597593555909803</v>
      </c>
      <c r="D10" s="61">
        <f t="shared" si="0"/>
        <v>2.97546033130017</v>
      </c>
      <c r="E10" s="12">
        <v>250</v>
      </c>
      <c r="F10" s="60">
        <f t="shared" si="1"/>
        <v>1.190184132520068E-2</v>
      </c>
      <c r="G10" s="12" t="s">
        <v>62</v>
      </c>
      <c r="H10" s="20" t="s">
        <v>134</v>
      </c>
      <c r="I10" s="20" t="s">
        <v>151</v>
      </c>
      <c r="J10" s="20">
        <v>2018</v>
      </c>
    </row>
    <row r="11" spans="1:10" x14ac:dyDescent="0.35">
      <c r="A11" s="12" t="s">
        <v>152</v>
      </c>
      <c r="B11" s="20" t="s">
        <v>2</v>
      </c>
      <c r="C11" s="61">
        <v>3.6499999999999901</v>
      </c>
      <c r="D11" s="61">
        <f t="shared" si="0"/>
        <v>1.6556141194400806</v>
      </c>
      <c r="E11" s="12">
        <v>250</v>
      </c>
      <c r="F11" s="60">
        <f t="shared" si="1"/>
        <v>6.6224564777603223E-3</v>
      </c>
      <c r="G11" s="12" t="s">
        <v>63</v>
      </c>
      <c r="H11" s="20" t="s">
        <v>134</v>
      </c>
      <c r="I11" s="20" t="s">
        <v>151</v>
      </c>
      <c r="J11" s="20">
        <v>2018</v>
      </c>
    </row>
    <row r="12" spans="1:10" x14ac:dyDescent="0.35">
      <c r="A12" s="12" t="s">
        <v>153</v>
      </c>
      <c r="B12" s="20" t="s">
        <v>2</v>
      </c>
      <c r="C12" s="58">
        <v>17561.897992422</v>
      </c>
      <c r="D12" s="58">
        <f t="shared" si="0"/>
        <v>7965.9524055946158</v>
      </c>
      <c r="E12" s="12">
        <v>250</v>
      </c>
      <c r="F12" s="60">
        <f t="shared" si="1"/>
        <v>31.863809622378461</v>
      </c>
      <c r="G12" s="12" t="s">
        <v>64</v>
      </c>
      <c r="H12" s="20" t="s">
        <v>134</v>
      </c>
      <c r="I12" s="20" t="s">
        <v>151</v>
      </c>
      <c r="J12" s="20">
        <v>2018</v>
      </c>
    </row>
    <row r="13" spans="1:10" x14ac:dyDescent="0.35">
      <c r="A13" s="12" t="s">
        <v>154</v>
      </c>
      <c r="B13" s="20" t="s">
        <v>2</v>
      </c>
      <c r="C13" s="58">
        <v>13519.9913412112</v>
      </c>
      <c r="D13" s="58">
        <f t="shared" si="0"/>
        <v>6132.5722080046453</v>
      </c>
      <c r="E13" s="12">
        <v>250</v>
      </c>
      <c r="F13" s="60">
        <f t="shared" si="1"/>
        <v>24.530288832018581</v>
      </c>
      <c r="G13" s="12" t="s">
        <v>65</v>
      </c>
      <c r="H13" s="20" t="s">
        <v>134</v>
      </c>
      <c r="I13" s="20" t="s">
        <v>151</v>
      </c>
      <c r="J13" s="20">
        <v>2018</v>
      </c>
    </row>
    <row r="14" spans="1:10" x14ac:dyDescent="0.35">
      <c r="A14" s="12" t="s">
        <v>155</v>
      </c>
      <c r="B14" s="20" t="s">
        <v>2</v>
      </c>
      <c r="C14" s="58">
        <v>140.82499999999899</v>
      </c>
      <c r="D14" s="58">
        <f t="shared" si="0"/>
        <v>63.877221471273508</v>
      </c>
      <c r="E14" s="12">
        <v>250</v>
      </c>
      <c r="F14" s="62">
        <f t="shared" si="1"/>
        <v>0.25550888588509402</v>
      </c>
      <c r="G14" s="12" t="s">
        <v>66</v>
      </c>
      <c r="H14" s="20" t="s">
        <v>134</v>
      </c>
      <c r="I14" s="20" t="s">
        <v>151</v>
      </c>
      <c r="J14" s="20">
        <v>2018</v>
      </c>
    </row>
    <row r="15" spans="1:10" x14ac:dyDescent="0.35">
      <c r="A15" s="12" t="s">
        <v>156</v>
      </c>
      <c r="B15" s="20" t="s">
        <v>2</v>
      </c>
      <c r="C15" s="61">
        <v>2.307312</v>
      </c>
      <c r="D15" s="61">
        <f t="shared" si="0"/>
        <v>1.0465803630557649</v>
      </c>
      <c r="E15" s="12">
        <v>250</v>
      </c>
      <c r="F15" s="60">
        <f t="shared" si="1"/>
        <v>4.1863214522230591E-3</v>
      </c>
      <c r="G15" s="12" t="s">
        <v>67</v>
      </c>
      <c r="H15" s="20" t="s">
        <v>134</v>
      </c>
      <c r="I15" s="20" t="s">
        <v>151</v>
      </c>
      <c r="J15" s="20">
        <v>2018</v>
      </c>
    </row>
    <row r="16" spans="1:10" x14ac:dyDescent="0.35">
      <c r="A16" s="12" t="s">
        <v>157</v>
      </c>
      <c r="B16" s="20" t="s">
        <v>2</v>
      </c>
      <c r="C16" s="63">
        <v>0.14242292052140201</v>
      </c>
      <c r="D16" s="63">
        <f t="shared" si="0"/>
        <v>6.4602026889623618E-2</v>
      </c>
      <c r="E16" s="12">
        <v>250</v>
      </c>
      <c r="F16" s="60">
        <f t="shared" si="1"/>
        <v>2.5840810755849446E-4</v>
      </c>
      <c r="G16" s="12" t="s">
        <v>158</v>
      </c>
      <c r="H16" s="20" t="s">
        <v>134</v>
      </c>
      <c r="I16" s="20" t="s">
        <v>151</v>
      </c>
      <c r="J16" s="20">
        <v>2018</v>
      </c>
    </row>
    <row r="17" spans="1:10" ht="26" x14ac:dyDescent="0.35">
      <c r="A17" s="12" t="s">
        <v>159</v>
      </c>
      <c r="B17" s="20" t="s">
        <v>2</v>
      </c>
      <c r="C17" s="63">
        <v>7.3092093709090894E-2</v>
      </c>
      <c r="D17" s="63">
        <f t="shared" si="0"/>
        <v>3.3154055442248961E-2</v>
      </c>
      <c r="E17" s="12">
        <v>250</v>
      </c>
      <c r="F17" s="60">
        <f t="shared" si="1"/>
        <v>1.3261622176899583E-4</v>
      </c>
      <c r="G17" s="12" t="s">
        <v>160</v>
      </c>
      <c r="H17" s="20" t="s">
        <v>134</v>
      </c>
      <c r="I17" s="20" t="s">
        <v>151</v>
      </c>
      <c r="J17" s="20">
        <v>2018</v>
      </c>
    </row>
    <row r="18" spans="1:10" x14ac:dyDescent="0.35">
      <c r="A18" s="12" t="s">
        <v>161</v>
      </c>
      <c r="B18" s="20" t="s">
        <v>162</v>
      </c>
      <c r="C18" s="64">
        <v>5.8145352525076897</v>
      </c>
      <c r="D18" s="60">
        <f t="shared" si="0"/>
        <v>2.6374319622010551</v>
      </c>
      <c r="E18" s="12">
        <v>247</v>
      </c>
      <c r="F18" s="60">
        <f>D18/E18</f>
        <v>1.0677862195145972E-2</v>
      </c>
      <c r="G18" s="65" t="s">
        <v>163</v>
      </c>
      <c r="H18" s="20" t="s">
        <v>134</v>
      </c>
      <c r="I18" s="20" t="s">
        <v>151</v>
      </c>
      <c r="J18" s="20">
        <v>2018</v>
      </c>
    </row>
    <row r="19" spans="1:10" x14ac:dyDescent="0.35">
      <c r="A19" s="12" t="s">
        <v>164</v>
      </c>
      <c r="B19" s="20" t="s">
        <v>162</v>
      </c>
      <c r="C19" s="60">
        <v>0.53991789176303995</v>
      </c>
      <c r="D19" s="60">
        <f t="shared" si="0"/>
        <v>0.24490292738115413</v>
      </c>
      <c r="E19" s="12">
        <v>247</v>
      </c>
      <c r="F19" s="60">
        <f>D19/E19</f>
        <v>9.9150982745406535E-4</v>
      </c>
      <c r="G19" s="65" t="s">
        <v>77</v>
      </c>
      <c r="H19" s="20" t="s">
        <v>134</v>
      </c>
      <c r="I19" s="20" t="s">
        <v>151</v>
      </c>
      <c r="J19" s="20">
        <v>2018</v>
      </c>
    </row>
    <row r="20" spans="1:10" x14ac:dyDescent="0.35">
      <c r="A20" s="12" t="s">
        <v>165</v>
      </c>
      <c r="B20" s="20" t="s">
        <v>162</v>
      </c>
      <c r="C20" s="64">
        <v>11.944096133917499</v>
      </c>
      <c r="D20" s="60">
        <f t="shared" si="0"/>
        <v>5.4177573159626151</v>
      </c>
      <c r="E20" s="12">
        <v>247</v>
      </c>
      <c r="F20" s="60">
        <f>D20/E20</f>
        <v>2.1934240145597632E-2</v>
      </c>
      <c r="G20" s="65" t="s">
        <v>166</v>
      </c>
      <c r="H20" s="20" t="s">
        <v>134</v>
      </c>
      <c r="I20" s="20" t="s">
        <v>151</v>
      </c>
      <c r="J20" s="20">
        <v>2018</v>
      </c>
    </row>
    <row r="21" spans="1:10" x14ac:dyDescent="0.35">
      <c r="A21" s="12" t="s">
        <v>167</v>
      </c>
      <c r="B21" s="20" t="s">
        <v>162</v>
      </c>
      <c r="C21" s="64">
        <f>D21*$A$27</f>
        <v>20.63848068447</v>
      </c>
      <c r="D21" s="60">
        <f>E21*F21</f>
        <v>9.3614685000000009</v>
      </c>
      <c r="E21" s="12">
        <v>247</v>
      </c>
      <c r="F21" s="62">
        <v>3.7900682186234824E-2</v>
      </c>
      <c r="G21" s="65"/>
      <c r="H21" s="20" t="s">
        <v>140</v>
      </c>
      <c r="I21" s="20" t="s">
        <v>168</v>
      </c>
      <c r="J21" s="20">
        <v>2018</v>
      </c>
    </row>
    <row r="22" spans="1:10" x14ac:dyDescent="0.35">
      <c r="A22" s="12" t="s">
        <v>169</v>
      </c>
      <c r="B22" s="20" t="s">
        <v>4</v>
      </c>
      <c r="C22" s="60">
        <f>D22*$A$27</f>
        <v>2.0591975510951643</v>
      </c>
      <c r="D22" s="62">
        <v>0.93403740830400006</v>
      </c>
      <c r="E22" s="12">
        <v>260</v>
      </c>
      <c r="F22" s="60">
        <f t="shared" ref="F22:F24" si="2">D22/E22</f>
        <v>3.5924515704000002E-3</v>
      </c>
      <c r="G22" s="12"/>
      <c r="H22" s="20" t="s">
        <v>170</v>
      </c>
      <c r="I22" s="20" t="s">
        <v>168</v>
      </c>
      <c r="J22" s="20">
        <v>2018</v>
      </c>
    </row>
    <row r="23" spans="1:10" x14ac:dyDescent="0.35">
      <c r="A23" s="12" t="s">
        <v>171</v>
      </c>
      <c r="B23" s="20" t="s">
        <v>5</v>
      </c>
      <c r="C23" s="64">
        <v>66.281818476620202</v>
      </c>
      <c r="D23" s="64">
        <f>C23/$A$27</f>
        <v>30.064962885495099</v>
      </c>
      <c r="E23" s="12">
        <v>250</v>
      </c>
      <c r="F23" s="60">
        <f t="shared" si="2"/>
        <v>0.12025985154198039</v>
      </c>
      <c r="G23" s="12" t="s">
        <v>172</v>
      </c>
      <c r="H23" s="20" t="s">
        <v>134</v>
      </c>
      <c r="I23" s="20" t="s">
        <v>151</v>
      </c>
      <c r="J23" s="20">
        <v>2018</v>
      </c>
    </row>
    <row r="24" spans="1:10" x14ac:dyDescent="0.35">
      <c r="A24" s="12" t="s">
        <v>173</v>
      </c>
      <c r="B24" s="20" t="s">
        <v>5</v>
      </c>
      <c r="C24" s="64">
        <v>25.326902879775002</v>
      </c>
      <c r="D24" s="64">
        <f>C24/$A$27</f>
        <v>11.488103564231025</v>
      </c>
      <c r="E24" s="12">
        <v>250</v>
      </c>
      <c r="F24" s="60">
        <f t="shared" si="2"/>
        <v>4.5952414256924104E-2</v>
      </c>
      <c r="G24" s="12" t="s">
        <v>174</v>
      </c>
      <c r="H24" s="20" t="s">
        <v>134</v>
      </c>
      <c r="I24" s="20" t="s">
        <v>151</v>
      </c>
      <c r="J24" s="20">
        <v>2018</v>
      </c>
    </row>
    <row r="26" spans="1:10" x14ac:dyDescent="0.35">
      <c r="A26" s="72" t="s">
        <v>175</v>
      </c>
      <c r="B26" s="73"/>
    </row>
    <row r="27" spans="1:10" x14ac:dyDescent="0.35">
      <c r="A27" s="68">
        <v>2.2046199999999998</v>
      </c>
      <c r="B27" s="69" t="s">
        <v>176</v>
      </c>
    </row>
  </sheetData>
  <sheetProtection algorithmName="SHA-512" hashValue="Tc+IXTmtz0oZzeUVMvtNQFIRdaSUExVqEVoOv4gNrKFAqvTx+YiHALJpn/3/WGb6L1Q6gabITpGYv62D+JoHhw==" saltValue="z/ge7o3ghBKNTyVWMBOzLA==" spinCount="100000" sheet="1" objects="1" scenarios="1"/>
  <autoFilter ref="A1:I24" xr:uid="{426056B4-0036-4C86-920F-14E49519B8F6}"/>
  <mergeCells count="1">
    <mergeCell ref="A26:B26"/>
  </mergeCells>
  <conditionalFormatting sqref="F2:F20 F22:F24">
    <cfRule type="cellIs" dxfId="16" priority="3" operator="equal">
      <formula>0</formula>
    </cfRule>
    <cfRule type="cellIs" dxfId="15" priority="4" operator="between">
      <formula>0.1</formula>
      <formula>0</formula>
    </cfRule>
  </conditionalFormatting>
  <conditionalFormatting sqref="F21">
    <cfRule type="cellIs" dxfId="14" priority="1" operator="equal">
      <formula>0</formula>
    </cfRule>
    <cfRule type="cellIs" dxfId="13" priority="2" operator="between">
      <formula>0.1</formula>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zoomScale="85" zoomScaleNormal="85" workbookViewId="0">
      <selection activeCell="H10" sqref="H10"/>
    </sheetView>
  </sheetViews>
  <sheetFormatPr defaultRowHeight="14.5" x14ac:dyDescent="0.35"/>
  <cols>
    <col min="1" max="1" width="32.1796875" style="2" bestFit="1" customWidth="1"/>
    <col min="2" max="2" width="14.54296875" style="1" customWidth="1"/>
    <col min="3" max="3" width="10.54296875" style="1" customWidth="1"/>
    <col min="4" max="4" width="16.26953125" style="1" customWidth="1"/>
    <col min="5" max="5" width="15.26953125" style="1" customWidth="1"/>
    <col min="6" max="6" width="13.81640625" style="1" customWidth="1"/>
    <col min="7" max="7" width="13" style="1" customWidth="1"/>
    <col min="8" max="8" width="15.1796875" customWidth="1"/>
    <col min="9" max="9" width="17.453125" customWidth="1"/>
    <col min="10" max="12" width="15.1796875" customWidth="1"/>
    <col min="13" max="14" width="17.7265625" customWidth="1"/>
    <col min="15" max="15" width="17.54296875" customWidth="1"/>
    <col min="16" max="16" width="14.453125" customWidth="1"/>
  </cols>
  <sheetData>
    <row r="1" spans="1:8" ht="70" x14ac:dyDescent="0.35">
      <c r="A1" s="8" t="s">
        <v>16</v>
      </c>
      <c r="B1" s="75" t="s">
        <v>192</v>
      </c>
      <c r="C1" s="76"/>
      <c r="D1" s="71" t="s">
        <v>191</v>
      </c>
      <c r="E1" s="14" t="s">
        <v>115</v>
      </c>
      <c r="F1" s="71" t="s">
        <v>191</v>
      </c>
      <c r="G1" s="53" t="s">
        <v>114</v>
      </c>
      <c r="H1" s="3"/>
    </row>
    <row r="2" spans="1:8" ht="52" x14ac:dyDescent="0.35">
      <c r="A2" s="34" t="s">
        <v>9</v>
      </c>
      <c r="B2" s="34" t="s">
        <v>10</v>
      </c>
      <c r="C2" s="34" t="s">
        <v>11</v>
      </c>
      <c r="D2" s="34" t="s">
        <v>12</v>
      </c>
      <c r="E2" s="34" t="s">
        <v>15</v>
      </c>
      <c r="F2" s="38" t="s">
        <v>88</v>
      </c>
      <c r="G2" s="38" t="s">
        <v>21</v>
      </c>
    </row>
    <row r="3" spans="1:8" ht="26" x14ac:dyDescent="0.35">
      <c r="A3" s="34" t="s">
        <v>87</v>
      </c>
      <c r="B3" s="6">
        <v>152</v>
      </c>
      <c r="C3" s="6">
        <f>B3/1000</f>
        <v>0.152</v>
      </c>
      <c r="D3" s="6">
        <v>2</v>
      </c>
      <c r="E3" s="6">
        <f>C3*D3</f>
        <v>0.30399999999999999</v>
      </c>
      <c r="F3" s="6">
        <v>15900</v>
      </c>
      <c r="G3" s="74">
        <v>5.0500000000000002E-4</v>
      </c>
    </row>
    <row r="4" spans="1:8" x14ac:dyDescent="0.35">
      <c r="A4" s="34" t="s">
        <v>23</v>
      </c>
      <c r="B4" s="6">
        <v>92</v>
      </c>
      <c r="C4" s="6">
        <f>B4/1000</f>
        <v>9.1999999999999998E-2</v>
      </c>
      <c r="D4" s="6">
        <v>3</v>
      </c>
      <c r="E4" s="6">
        <f>C4*D4</f>
        <v>0.27600000000000002</v>
      </c>
      <c r="F4" s="6">
        <v>19500</v>
      </c>
      <c r="G4" s="74"/>
    </row>
    <row r="5" spans="1:8" ht="39" x14ac:dyDescent="0.35">
      <c r="A5" s="8" t="s">
        <v>14</v>
      </c>
      <c r="B5" s="74" t="s">
        <v>20</v>
      </c>
      <c r="C5" s="74"/>
      <c r="D5" s="6" t="s">
        <v>89</v>
      </c>
      <c r="E5" s="6" t="s">
        <v>20</v>
      </c>
      <c r="F5" s="74" t="s">
        <v>19</v>
      </c>
      <c r="G5" s="74"/>
    </row>
  </sheetData>
  <sheetProtection algorithmName="SHA-512" hashValue="Eq7QgPFrwy7AZ3Zh83qZxZcAQWGcrdFYMc4sfLW0dMsuYH0rBkq1ggBjSHlyUhjbhsizVFaXRtIqtCCOBEw1hQ==" saltValue="EyujSO/En03v8GjKDPXBkg==" spinCount="100000" sheet="1" objects="1" scenarios="1"/>
  <mergeCells count="4">
    <mergeCell ref="G3:G4"/>
    <mergeCell ref="B5:C5"/>
    <mergeCell ref="F5:G5"/>
    <mergeCell ref="B1:C1"/>
  </mergeCells>
  <conditionalFormatting sqref="H1">
    <cfRule type="cellIs" dxfId="12" priority="4" operator="between">
      <formula>0.000001</formula>
      <formula>0.0001</formula>
    </cfRule>
    <cfRule type="cellIs" dxfId="11" priority="5" operator="greaterThan">
      <formula>0.0001</formula>
    </cfRule>
  </conditionalFormatting>
  <hyperlinks>
    <hyperlink ref="G1" r:id="rId1" display="https://aiha-assets.sfo2.digitaloceanspaces.com/AIHA/resources/IHSkinPerm.xlsm" xr:uid="{6ABAF70F-3749-4E3E-9663-E745AAB82CB0}"/>
    <hyperlink ref="D1" r:id="rId2" display="https://hero.epa.gov/hero/index.cfm/reference/details/reference_id/6811897" xr:uid="{37476E52-13AB-484F-93FB-FD1E915B52AA}"/>
    <hyperlink ref="B1:C1" r:id="rId3" display="https://hero.epa.gov/hero/index.cfm/reference/details/reference_id/5352400" xr:uid="{A0DE0CE3-332F-47FC-B439-83DC7F697DD7}"/>
    <hyperlink ref="F1" r:id="rId4" display="https://hero.epa.gov/hero/index.cfm/reference/details/reference_id/6811897" xr:uid="{A7927391-6894-4472-99BB-D3DCEA2362B1}"/>
  </hyperlinks>
  <pageMargins left="0.7" right="0.7" top="0.75" bottom="0.75" header="0.3" footer="0.3"/>
  <pageSetup orientation="portrait" horizontalDpi="1200" verticalDpi="1200" r:id="rId5"/>
  <headerFooter>
    <oddHeader>&amp;C&amp;"Times New Roman,Regular"&amp;KFF0000Preliminary Internal Draft - Do Not Cite or Share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85" zoomScaleNormal="85" workbookViewId="0">
      <selection activeCell="D40" sqref="D40"/>
    </sheetView>
  </sheetViews>
  <sheetFormatPr defaultRowHeight="14.5" x14ac:dyDescent="0.35"/>
  <cols>
    <col min="1" max="4" width="19.453125" style="2" customWidth="1"/>
    <col min="5" max="5" width="16.54296875" style="2" bestFit="1" customWidth="1"/>
    <col min="6" max="6" width="11.54296875" style="7" customWidth="1"/>
    <col min="7" max="7" width="11" style="7" customWidth="1"/>
    <col min="8" max="8" width="18" style="7" customWidth="1"/>
    <col min="9" max="9" width="15.1796875" style="7" customWidth="1"/>
    <col min="10" max="10" width="15.7265625" style="7" customWidth="1"/>
    <col min="11" max="11" width="16.1796875" style="7" customWidth="1"/>
  </cols>
  <sheetData>
    <row r="1" spans="1:11" s="4" customFormat="1" x14ac:dyDescent="0.35">
      <c r="A1" s="41"/>
      <c r="B1" s="41"/>
      <c r="C1" s="41"/>
      <c r="D1" s="41"/>
      <c r="E1" s="41"/>
      <c r="F1" s="41"/>
      <c r="G1" s="42"/>
      <c r="H1" s="80" t="s">
        <v>97</v>
      </c>
      <c r="I1" s="80"/>
      <c r="J1" s="80"/>
      <c r="K1" s="80"/>
    </row>
    <row r="2" spans="1:11" s="9" customFormat="1" ht="69" x14ac:dyDescent="0.35">
      <c r="A2" s="11" t="s">
        <v>90</v>
      </c>
      <c r="B2" s="11" t="s">
        <v>22</v>
      </c>
      <c r="C2" s="11" t="s">
        <v>24</v>
      </c>
      <c r="D2" s="11" t="s">
        <v>92</v>
      </c>
      <c r="E2" s="11" t="s">
        <v>91</v>
      </c>
      <c r="F2" s="11" t="s">
        <v>93</v>
      </c>
      <c r="G2" s="11" t="s">
        <v>0</v>
      </c>
      <c r="H2" s="11" t="s">
        <v>94</v>
      </c>
      <c r="I2" s="11" t="s">
        <v>96</v>
      </c>
      <c r="J2" s="11" t="s">
        <v>111</v>
      </c>
      <c r="K2" s="11" t="s">
        <v>17</v>
      </c>
    </row>
    <row r="3" spans="1:11" s="5" customFormat="1" x14ac:dyDescent="0.35">
      <c r="A3" s="81" t="s">
        <v>99</v>
      </c>
      <c r="B3" s="82"/>
      <c r="C3" s="82"/>
      <c r="D3" s="82"/>
      <c r="E3" s="82"/>
      <c r="F3" s="82"/>
      <c r="G3" s="82"/>
      <c r="H3" s="82"/>
      <c r="I3" s="82"/>
      <c r="J3" s="82"/>
      <c r="K3" s="83"/>
    </row>
    <row r="4" spans="1:11" s="5" customFormat="1" x14ac:dyDescent="0.35">
      <c r="A4" s="12" t="s">
        <v>1</v>
      </c>
      <c r="B4" s="12" t="s">
        <v>25</v>
      </c>
      <c r="C4" s="12" t="s">
        <v>26</v>
      </c>
      <c r="D4" s="12" t="s">
        <v>27</v>
      </c>
      <c r="E4" s="12" t="s">
        <v>28</v>
      </c>
      <c r="F4" s="13">
        <v>2.480246028794078</v>
      </c>
      <c r="G4" s="14">
        <v>250</v>
      </c>
      <c r="H4" s="15">
        <v>96.69</v>
      </c>
      <c r="I4" s="14">
        <v>0.30399999999999999</v>
      </c>
      <c r="J4" s="16">
        <f t="shared" ref="J4:J26" si="0">(H4*I4)/(56.8*1000)</f>
        <v>5.1749577464788737E-4</v>
      </c>
      <c r="K4" s="16">
        <f t="shared" ref="K4:K31" si="1">35.4/J4</f>
        <v>68406.355634665306</v>
      </c>
    </row>
    <row r="5" spans="1:11" s="5" customFormat="1" x14ac:dyDescent="0.35">
      <c r="A5" s="12" t="s">
        <v>2</v>
      </c>
      <c r="B5" s="12" t="s">
        <v>29</v>
      </c>
      <c r="C5" s="12" t="s">
        <v>30</v>
      </c>
      <c r="D5" s="40" t="s">
        <v>13</v>
      </c>
      <c r="E5" s="18" t="s">
        <v>3</v>
      </c>
      <c r="F5" s="13">
        <v>2.8867922816630531</v>
      </c>
      <c r="G5" s="14">
        <v>250</v>
      </c>
      <c r="H5" s="15">
        <v>217.46</v>
      </c>
      <c r="I5" s="14">
        <v>0.30399999999999999</v>
      </c>
      <c r="J5" s="16">
        <f t="shared" si="0"/>
        <v>1.1638704225352113E-3</v>
      </c>
      <c r="K5" s="16">
        <f t="shared" si="1"/>
        <v>30415.757041827412</v>
      </c>
    </row>
    <row r="6" spans="1:11" s="5" customFormat="1" x14ac:dyDescent="0.35">
      <c r="A6" s="12" t="s">
        <v>2</v>
      </c>
      <c r="B6" s="12" t="s">
        <v>31</v>
      </c>
      <c r="C6" s="12" t="s">
        <v>32</v>
      </c>
      <c r="D6" s="35" t="s">
        <v>13</v>
      </c>
      <c r="E6" s="18" t="s">
        <v>3</v>
      </c>
      <c r="F6" s="13">
        <v>9.6161696800355634E-2</v>
      </c>
      <c r="G6" s="14">
        <v>250</v>
      </c>
      <c r="H6" s="19">
        <v>7.24</v>
      </c>
      <c r="I6" s="14">
        <v>0.30399999999999999</v>
      </c>
      <c r="J6" s="16">
        <f t="shared" si="0"/>
        <v>3.8749295774647881E-5</v>
      </c>
      <c r="K6" s="16">
        <f t="shared" si="1"/>
        <v>913564.98982262297</v>
      </c>
    </row>
    <row r="7" spans="1:11" s="5" customFormat="1" ht="39" x14ac:dyDescent="0.35">
      <c r="A7" s="12" t="s">
        <v>2</v>
      </c>
      <c r="B7" s="12" t="s">
        <v>33</v>
      </c>
      <c r="C7" s="12" t="s">
        <v>34</v>
      </c>
      <c r="D7" s="12" t="s">
        <v>179</v>
      </c>
      <c r="E7" s="20" t="s">
        <v>57</v>
      </c>
      <c r="F7" s="13">
        <v>3.3130426105179125</v>
      </c>
      <c r="G7" s="14">
        <v>250</v>
      </c>
      <c r="H7" s="19">
        <v>1.11E-2</v>
      </c>
      <c r="I7" s="14">
        <v>0.30399999999999999</v>
      </c>
      <c r="J7" s="16">
        <f t="shared" si="0"/>
        <v>5.9408450704225352E-8</v>
      </c>
      <c r="K7" s="16">
        <f t="shared" si="1"/>
        <v>595874822.1906116</v>
      </c>
    </row>
    <row r="8" spans="1:11" s="5" customFormat="1" ht="39" x14ac:dyDescent="0.35">
      <c r="A8" s="12" t="s">
        <v>2</v>
      </c>
      <c r="B8" s="12" t="s">
        <v>35</v>
      </c>
      <c r="C8" s="12" t="s">
        <v>36</v>
      </c>
      <c r="D8" s="35" t="s">
        <v>13</v>
      </c>
      <c r="E8" s="18" t="s">
        <v>3</v>
      </c>
      <c r="F8" s="13">
        <v>67.683319574348431</v>
      </c>
      <c r="G8" s="14">
        <v>250</v>
      </c>
      <c r="H8" s="19">
        <v>5092.55</v>
      </c>
      <c r="I8" s="14">
        <v>0.30399999999999999</v>
      </c>
      <c r="J8" s="16">
        <f t="shared" si="0"/>
        <v>2.7255901408450703E-2</v>
      </c>
      <c r="K8" s="16">
        <f t="shared" si="1"/>
        <v>1298.8012933237355</v>
      </c>
    </row>
    <row r="9" spans="1:11" s="5" customFormat="1" ht="26" x14ac:dyDescent="0.35">
      <c r="A9" s="12" t="s">
        <v>2</v>
      </c>
      <c r="B9" s="12" t="s">
        <v>37</v>
      </c>
      <c r="C9" s="12" t="s">
        <v>30</v>
      </c>
      <c r="D9" s="12" t="s">
        <v>179</v>
      </c>
      <c r="E9" s="20" t="s">
        <v>58</v>
      </c>
      <c r="F9" s="13">
        <v>2.590922698696374</v>
      </c>
      <c r="G9" s="14">
        <v>250</v>
      </c>
      <c r="H9" s="19">
        <v>8.6999999999999994E-3</v>
      </c>
      <c r="I9" s="14">
        <v>0.30399999999999999</v>
      </c>
      <c r="J9" s="16">
        <f t="shared" si="0"/>
        <v>4.6563380281690137E-8</v>
      </c>
      <c r="K9" s="16">
        <f t="shared" si="1"/>
        <v>760254083.48457348</v>
      </c>
    </row>
    <row r="10" spans="1:11" s="5" customFormat="1" ht="26" x14ac:dyDescent="0.35">
      <c r="A10" s="12" t="s">
        <v>2</v>
      </c>
      <c r="B10" s="12" t="s">
        <v>38</v>
      </c>
      <c r="C10" s="12" t="s">
        <v>39</v>
      </c>
      <c r="D10" s="12" t="s">
        <v>180</v>
      </c>
      <c r="E10" s="20" t="s">
        <v>59</v>
      </c>
      <c r="F10" s="13">
        <v>15.275194818154603</v>
      </c>
      <c r="G10" s="14">
        <v>250</v>
      </c>
      <c r="H10" s="19">
        <v>3.33</v>
      </c>
      <c r="I10" s="14">
        <v>0.30399999999999999</v>
      </c>
      <c r="J10" s="16">
        <f t="shared" si="0"/>
        <v>1.7822535211267605E-5</v>
      </c>
      <c r="K10" s="16">
        <f t="shared" si="1"/>
        <v>1986249.407302039</v>
      </c>
    </row>
    <row r="11" spans="1:11" s="5" customFormat="1" ht="26" x14ac:dyDescent="0.35">
      <c r="A11" s="12" t="s">
        <v>2</v>
      </c>
      <c r="B11" s="12" t="s">
        <v>40</v>
      </c>
      <c r="C11" s="12" t="s">
        <v>41</v>
      </c>
      <c r="D11" s="12" t="s">
        <v>60</v>
      </c>
      <c r="E11" s="20" t="s">
        <v>61</v>
      </c>
      <c r="F11" s="13">
        <v>2.0139525178942406</v>
      </c>
      <c r="G11" s="14">
        <v>250</v>
      </c>
      <c r="H11" s="19">
        <v>24.141999999999999</v>
      </c>
      <c r="I11" s="14">
        <v>0.30399999999999999</v>
      </c>
      <c r="J11" s="16">
        <f t="shared" si="0"/>
        <v>1.2921070422535212E-4</v>
      </c>
      <c r="K11" s="16">
        <f t="shared" si="1"/>
        <v>273971.10953176161</v>
      </c>
    </row>
    <row r="12" spans="1:11" s="5" customFormat="1" x14ac:dyDescent="0.35">
      <c r="A12" s="12" t="s">
        <v>2</v>
      </c>
      <c r="B12" s="12" t="s">
        <v>42</v>
      </c>
      <c r="C12" s="12" t="s">
        <v>43</v>
      </c>
      <c r="D12" s="12" t="s">
        <v>181</v>
      </c>
      <c r="E12" s="20" t="s">
        <v>62</v>
      </c>
      <c r="F12" s="13">
        <v>1.190184132520068E-2</v>
      </c>
      <c r="G12" s="14">
        <v>250</v>
      </c>
      <c r="H12" s="19">
        <v>0.34</v>
      </c>
      <c r="I12" s="14">
        <v>0.30399999999999999</v>
      </c>
      <c r="J12" s="16">
        <f t="shared" si="0"/>
        <v>1.819718309859155E-6</v>
      </c>
      <c r="K12" s="16">
        <f t="shared" si="1"/>
        <v>19453560.371517025</v>
      </c>
    </row>
    <row r="13" spans="1:11" s="5" customFormat="1" ht="26" x14ac:dyDescent="0.35">
      <c r="A13" s="12" t="s">
        <v>2</v>
      </c>
      <c r="B13" s="12" t="s">
        <v>44</v>
      </c>
      <c r="C13" s="12" t="s">
        <v>45</v>
      </c>
      <c r="D13" s="12" t="s">
        <v>182</v>
      </c>
      <c r="E13" s="20" t="s">
        <v>63</v>
      </c>
      <c r="F13" s="13">
        <v>6.6224564777603223E-3</v>
      </c>
      <c r="G13" s="14">
        <v>250</v>
      </c>
      <c r="H13" s="19">
        <v>2.63E-3</v>
      </c>
      <c r="I13" s="14">
        <v>0.30399999999999999</v>
      </c>
      <c r="J13" s="16">
        <f t="shared" si="0"/>
        <v>1.4076056338028169E-8</v>
      </c>
      <c r="K13" s="16">
        <f t="shared" si="1"/>
        <v>2514908945.3672204</v>
      </c>
    </row>
    <row r="14" spans="1:11" s="5" customFormat="1" x14ac:dyDescent="0.35">
      <c r="A14" s="12" t="s">
        <v>2</v>
      </c>
      <c r="B14" s="12" t="s">
        <v>46</v>
      </c>
      <c r="C14" s="12" t="s">
        <v>47</v>
      </c>
      <c r="D14" s="12" t="s">
        <v>183</v>
      </c>
      <c r="E14" s="20" t="s">
        <v>64</v>
      </c>
      <c r="F14" s="13">
        <v>31.863809622378461</v>
      </c>
      <c r="G14" s="14">
        <v>250</v>
      </c>
      <c r="H14" s="19">
        <v>27.84</v>
      </c>
      <c r="I14" s="14">
        <v>0.30399999999999999</v>
      </c>
      <c r="J14" s="16">
        <f t="shared" si="0"/>
        <v>1.4900281690140844E-4</v>
      </c>
      <c r="K14" s="16">
        <f t="shared" si="1"/>
        <v>237579.40108892924</v>
      </c>
    </row>
    <row r="15" spans="1:11" s="5" customFormat="1" x14ac:dyDescent="0.35">
      <c r="A15" s="12" t="s">
        <v>2</v>
      </c>
      <c r="B15" s="12" t="s">
        <v>48</v>
      </c>
      <c r="C15" s="12" t="s">
        <v>39</v>
      </c>
      <c r="D15" s="12" t="s">
        <v>180</v>
      </c>
      <c r="E15" s="20" t="s">
        <v>65</v>
      </c>
      <c r="F15" s="13">
        <v>24.530288832018581</v>
      </c>
      <c r="G15" s="14">
        <v>250</v>
      </c>
      <c r="H15" s="19">
        <v>5.27</v>
      </c>
      <c r="I15" s="14">
        <v>0.30399999999999999</v>
      </c>
      <c r="J15" s="16">
        <f t="shared" si="0"/>
        <v>2.8205633802816896E-5</v>
      </c>
      <c r="K15" s="16">
        <f t="shared" si="1"/>
        <v>1255068.411065615</v>
      </c>
    </row>
    <row r="16" spans="1:11" s="5" customFormat="1" x14ac:dyDescent="0.35">
      <c r="A16" s="12" t="s">
        <v>2</v>
      </c>
      <c r="B16" s="12" t="s">
        <v>49</v>
      </c>
      <c r="C16" s="12" t="s">
        <v>50</v>
      </c>
      <c r="D16" s="12" t="s">
        <v>184</v>
      </c>
      <c r="E16" s="20" t="s">
        <v>66</v>
      </c>
      <c r="F16" s="21">
        <v>0.25550888588509402</v>
      </c>
      <c r="G16" s="14">
        <v>250</v>
      </c>
      <c r="H16" s="19">
        <v>0.17</v>
      </c>
      <c r="I16" s="14">
        <v>0.30399999999999999</v>
      </c>
      <c r="J16" s="16">
        <f t="shared" si="0"/>
        <v>9.098591549295775E-7</v>
      </c>
      <c r="K16" s="16">
        <f t="shared" si="1"/>
        <v>38907120.74303405</v>
      </c>
    </row>
    <row r="17" spans="1:11" s="5" customFormat="1" ht="26" x14ac:dyDescent="0.35">
      <c r="A17" s="12" t="s">
        <v>2</v>
      </c>
      <c r="B17" s="12" t="s">
        <v>51</v>
      </c>
      <c r="C17" s="12" t="s">
        <v>52</v>
      </c>
      <c r="D17" s="12" t="s">
        <v>185</v>
      </c>
      <c r="E17" s="20" t="s">
        <v>67</v>
      </c>
      <c r="F17" s="13">
        <v>4.1863214522230591E-3</v>
      </c>
      <c r="G17" s="14">
        <v>250</v>
      </c>
      <c r="H17" s="19">
        <v>2.7400000000000001E-2</v>
      </c>
      <c r="I17" s="14">
        <v>0.30399999999999999</v>
      </c>
      <c r="J17" s="16">
        <f t="shared" si="0"/>
        <v>1.4664788732394367E-7</v>
      </c>
      <c r="K17" s="16">
        <f t="shared" si="1"/>
        <v>241394544.75605071</v>
      </c>
    </row>
    <row r="18" spans="1:11" s="5" customFormat="1" x14ac:dyDescent="0.35">
      <c r="A18" s="12" t="s">
        <v>2</v>
      </c>
      <c r="B18" s="12" t="s">
        <v>53</v>
      </c>
      <c r="C18" s="12" t="s">
        <v>54</v>
      </c>
      <c r="D18" s="12" t="s">
        <v>186</v>
      </c>
      <c r="E18" s="20" t="s">
        <v>68</v>
      </c>
      <c r="F18" s="13">
        <v>2.5840810755849446E-4</v>
      </c>
      <c r="G18" s="14">
        <v>250</v>
      </c>
      <c r="H18" s="19">
        <v>0.1</v>
      </c>
      <c r="I18" s="14">
        <v>0.30399999999999999</v>
      </c>
      <c r="J18" s="16">
        <f t="shared" si="0"/>
        <v>5.3521126760563383E-7</v>
      </c>
      <c r="K18" s="16">
        <f>35.4/J18</f>
        <v>66142105.263157889</v>
      </c>
    </row>
    <row r="19" spans="1:11" s="5" customFormat="1" ht="26" x14ac:dyDescent="0.35">
      <c r="A19" s="12" t="s">
        <v>2</v>
      </c>
      <c r="B19" s="12" t="s">
        <v>55</v>
      </c>
      <c r="C19" s="12" t="s">
        <v>56</v>
      </c>
      <c r="D19" s="35" t="s">
        <v>13</v>
      </c>
      <c r="E19" s="18" t="s">
        <v>3</v>
      </c>
      <c r="F19" s="13">
        <v>1.3261622176899583E-4</v>
      </c>
      <c r="G19" s="14">
        <v>250</v>
      </c>
      <c r="H19" s="19">
        <v>0.01</v>
      </c>
      <c r="I19" s="14">
        <v>0.30399999999999999</v>
      </c>
      <c r="J19" s="16">
        <f t="shared" si="0"/>
        <v>5.3521126760563384E-8</v>
      </c>
      <c r="K19" s="16">
        <f t="shared" si="1"/>
        <v>661421052.63157892</v>
      </c>
    </row>
    <row r="20" spans="1:11" s="5" customFormat="1" ht="26" x14ac:dyDescent="0.35">
      <c r="A20" s="12" t="s">
        <v>69</v>
      </c>
      <c r="B20" s="12" t="s">
        <v>70</v>
      </c>
      <c r="C20" s="12" t="s">
        <v>71</v>
      </c>
      <c r="D20" s="12" t="s">
        <v>190</v>
      </c>
      <c r="E20" s="20" t="s">
        <v>76</v>
      </c>
      <c r="F20" s="13">
        <v>1.0677862195145972E-2</v>
      </c>
      <c r="G20" s="14">
        <v>247</v>
      </c>
      <c r="H20" s="19">
        <v>0.4</v>
      </c>
      <c r="I20" s="14">
        <v>0.30399999999999999</v>
      </c>
      <c r="J20" s="16">
        <f t="shared" si="0"/>
        <v>2.1408450704225353E-6</v>
      </c>
      <c r="K20" s="16">
        <f t="shared" si="1"/>
        <v>16535526.315789472</v>
      </c>
    </row>
    <row r="21" spans="1:11" s="5" customFormat="1" ht="26" x14ac:dyDescent="0.35">
      <c r="A21" s="12" t="s">
        <v>69</v>
      </c>
      <c r="B21" s="12" t="s">
        <v>72</v>
      </c>
      <c r="C21" s="12" t="s">
        <v>73</v>
      </c>
      <c r="D21" s="12" t="s">
        <v>187</v>
      </c>
      <c r="E21" s="20" t="s">
        <v>77</v>
      </c>
      <c r="F21" s="13">
        <v>9.9150982745406535E-4</v>
      </c>
      <c r="G21" s="14">
        <v>247</v>
      </c>
      <c r="H21" s="19">
        <v>1.3100000000000001E-2</v>
      </c>
      <c r="I21" s="14">
        <v>0.30399999999999999</v>
      </c>
      <c r="J21" s="16">
        <f t="shared" si="0"/>
        <v>7.0112676056338017E-8</v>
      </c>
      <c r="K21" s="16">
        <f t="shared" si="1"/>
        <v>504901566.89433515</v>
      </c>
    </row>
    <row r="22" spans="1:11" s="5" customFormat="1" ht="26" x14ac:dyDescent="0.35">
      <c r="A22" s="12" t="s">
        <v>69</v>
      </c>
      <c r="B22" s="12" t="s">
        <v>74</v>
      </c>
      <c r="C22" s="12" t="s">
        <v>75</v>
      </c>
      <c r="D22" s="12" t="s">
        <v>188</v>
      </c>
      <c r="E22" s="20" t="s">
        <v>78</v>
      </c>
      <c r="F22" s="13">
        <v>2.1934240145597632E-2</v>
      </c>
      <c r="G22" s="14">
        <v>247</v>
      </c>
      <c r="H22" s="19">
        <v>4.2999999999999997E-2</v>
      </c>
      <c r="I22" s="14">
        <v>0.30399999999999999</v>
      </c>
      <c r="J22" s="16">
        <f t="shared" si="0"/>
        <v>2.3014084507042252E-7</v>
      </c>
      <c r="K22" s="16">
        <f t="shared" si="1"/>
        <v>153818849.44920442</v>
      </c>
    </row>
    <row r="23" spans="1:11" s="5" customFormat="1" ht="39" x14ac:dyDescent="0.35">
      <c r="A23" s="12" t="s">
        <v>69</v>
      </c>
      <c r="B23" s="18" t="s">
        <v>80</v>
      </c>
      <c r="C23" s="35" t="s">
        <v>13</v>
      </c>
      <c r="D23" s="35" t="s">
        <v>13</v>
      </c>
      <c r="E23" s="20" t="s">
        <v>3</v>
      </c>
      <c r="F23" s="21">
        <v>3.7900682186234824E-2</v>
      </c>
      <c r="G23" s="14">
        <v>247</v>
      </c>
      <c r="H23" s="19">
        <v>2.85</v>
      </c>
      <c r="I23" s="14">
        <v>0.30399999999999999</v>
      </c>
      <c r="J23" s="16">
        <f t="shared" si="0"/>
        <v>1.5253521126760564E-5</v>
      </c>
      <c r="K23" s="16">
        <f t="shared" si="1"/>
        <v>2320775.6232686979</v>
      </c>
    </row>
    <row r="24" spans="1:11" s="5" customFormat="1" ht="26" x14ac:dyDescent="0.35">
      <c r="A24" s="12" t="s">
        <v>4</v>
      </c>
      <c r="B24" s="18" t="s">
        <v>79</v>
      </c>
      <c r="C24" s="35" t="s">
        <v>13</v>
      </c>
      <c r="D24" s="35" t="s">
        <v>13</v>
      </c>
      <c r="E24" s="20" t="s">
        <v>3</v>
      </c>
      <c r="F24" s="22">
        <v>3.5924515704000002E-3</v>
      </c>
      <c r="G24" s="14">
        <v>260</v>
      </c>
      <c r="H24" s="19">
        <v>0.27</v>
      </c>
      <c r="I24" s="14">
        <v>0.30399999999999999</v>
      </c>
      <c r="J24" s="16">
        <f t="shared" si="0"/>
        <v>1.4450704225352113E-6</v>
      </c>
      <c r="K24" s="16">
        <f t="shared" si="1"/>
        <v>24497076.023391809</v>
      </c>
    </row>
    <row r="25" spans="1:11" s="5" customFormat="1" x14ac:dyDescent="0.35">
      <c r="A25" s="12" t="s">
        <v>5</v>
      </c>
      <c r="B25" s="12" t="s">
        <v>81</v>
      </c>
      <c r="C25" s="12" t="s">
        <v>82</v>
      </c>
      <c r="D25" s="12" t="s">
        <v>189</v>
      </c>
      <c r="E25" s="20" t="s">
        <v>85</v>
      </c>
      <c r="F25" s="13">
        <v>0.12025985154198039</v>
      </c>
      <c r="G25" s="14">
        <v>250</v>
      </c>
      <c r="H25" s="19">
        <v>0.53</v>
      </c>
      <c r="I25" s="14">
        <v>0.30399999999999999</v>
      </c>
      <c r="J25" s="16">
        <f t="shared" si="0"/>
        <v>2.8366197183098593E-6</v>
      </c>
      <c r="K25" s="16">
        <f t="shared" si="1"/>
        <v>12479642.502482621</v>
      </c>
    </row>
    <row r="26" spans="1:11" s="5" customFormat="1" ht="26" x14ac:dyDescent="0.35">
      <c r="A26" s="12" t="s">
        <v>5</v>
      </c>
      <c r="B26" s="12" t="s">
        <v>83</v>
      </c>
      <c r="C26" s="12" t="s">
        <v>84</v>
      </c>
      <c r="D26" s="17" t="s">
        <v>13</v>
      </c>
      <c r="E26" s="20" t="s">
        <v>3</v>
      </c>
      <c r="F26" s="13">
        <v>4.5952414256924104E-2</v>
      </c>
      <c r="G26" s="14">
        <v>250</v>
      </c>
      <c r="H26" s="19">
        <v>3.46</v>
      </c>
      <c r="I26" s="14">
        <v>0.30399999999999999</v>
      </c>
      <c r="J26" s="16">
        <f t="shared" si="0"/>
        <v>1.8518309859154927E-5</v>
      </c>
      <c r="K26" s="16">
        <f t="shared" si="1"/>
        <v>1911621.5393976271</v>
      </c>
    </row>
    <row r="27" spans="1:11" s="5" customFormat="1" ht="65" x14ac:dyDescent="0.35">
      <c r="A27" s="84" t="s">
        <v>101</v>
      </c>
      <c r="B27" s="84"/>
      <c r="C27" s="84"/>
      <c r="D27" s="84"/>
      <c r="E27" s="84"/>
      <c r="F27" s="84"/>
      <c r="G27" s="84"/>
      <c r="H27" s="11" t="s">
        <v>98</v>
      </c>
      <c r="I27" s="11" t="s">
        <v>96</v>
      </c>
      <c r="J27" s="11" t="s">
        <v>95</v>
      </c>
      <c r="K27" s="11" t="s">
        <v>17</v>
      </c>
    </row>
    <row r="28" spans="1:11" s="5" customFormat="1" x14ac:dyDescent="0.35">
      <c r="A28" s="12" t="s">
        <v>6</v>
      </c>
      <c r="B28" s="39" t="s">
        <v>13</v>
      </c>
      <c r="C28" s="39" t="s">
        <v>13</v>
      </c>
      <c r="D28" s="39" t="s">
        <v>13</v>
      </c>
      <c r="E28" s="39" t="s">
        <v>13</v>
      </c>
      <c r="F28" s="39" t="s">
        <v>13</v>
      </c>
      <c r="G28" s="39" t="s">
        <v>13</v>
      </c>
      <c r="H28" s="16">
        <v>100</v>
      </c>
      <c r="I28" s="14">
        <v>0.30399999999999999</v>
      </c>
      <c r="J28" s="16">
        <f>(H28*I28)/(56.8*1000)</f>
        <v>5.3521126760563379E-4</v>
      </c>
      <c r="K28" s="16">
        <f t="shared" si="1"/>
        <v>66142.105263157893</v>
      </c>
    </row>
    <row r="29" spans="1:11" s="5" customFormat="1" x14ac:dyDescent="0.35">
      <c r="A29" s="23" t="s">
        <v>7</v>
      </c>
      <c r="B29" s="39" t="s">
        <v>13</v>
      </c>
      <c r="C29" s="39" t="s">
        <v>13</v>
      </c>
      <c r="D29" s="39" t="s">
        <v>13</v>
      </c>
      <c r="E29" s="39" t="s">
        <v>13</v>
      </c>
      <c r="F29" s="39" t="s">
        <v>13</v>
      </c>
      <c r="G29" s="39" t="s">
        <v>13</v>
      </c>
      <c r="H29" s="24">
        <v>1405</v>
      </c>
      <c r="I29" s="14">
        <v>0.30399999999999999</v>
      </c>
      <c r="J29" s="16">
        <f>(H29*I29)/(56.8*1000)</f>
        <v>7.5197183098591547E-3</v>
      </c>
      <c r="K29" s="16">
        <f t="shared" si="1"/>
        <v>4707.6231504026973</v>
      </c>
    </row>
    <row r="30" spans="1:11" s="5" customFormat="1" ht="39" x14ac:dyDescent="0.35">
      <c r="A30" s="23" t="s">
        <v>8</v>
      </c>
      <c r="B30" s="39" t="s">
        <v>13</v>
      </c>
      <c r="C30" s="39" t="s">
        <v>13</v>
      </c>
      <c r="D30" s="39" t="s">
        <v>13</v>
      </c>
      <c r="E30" s="39" t="s">
        <v>13</v>
      </c>
      <c r="F30" s="39" t="s">
        <v>13</v>
      </c>
      <c r="G30" s="39" t="s">
        <v>13</v>
      </c>
      <c r="H30" s="24">
        <v>1030</v>
      </c>
      <c r="I30" s="14">
        <v>0.30399999999999999</v>
      </c>
      <c r="J30" s="16">
        <f>(H30*I30)/(56.8*1000)</f>
        <v>5.5126760563380282E-3</v>
      </c>
      <c r="K30" s="16">
        <f t="shared" si="1"/>
        <v>6421.5636177823199</v>
      </c>
    </row>
    <row r="31" spans="1:11" s="5" customFormat="1" ht="26" x14ac:dyDescent="0.35">
      <c r="A31" s="12" t="s">
        <v>116</v>
      </c>
      <c r="B31" s="39" t="s">
        <v>13</v>
      </c>
      <c r="C31" s="39" t="s">
        <v>13</v>
      </c>
      <c r="D31" s="39" t="s">
        <v>13</v>
      </c>
      <c r="E31" s="39" t="s">
        <v>13</v>
      </c>
      <c r="F31" s="39" t="s">
        <v>13</v>
      </c>
      <c r="G31" s="39" t="s">
        <v>13</v>
      </c>
      <c r="H31" s="25">
        <v>4.4000000000000004</v>
      </c>
      <c r="I31" s="14">
        <v>0.30399999999999999</v>
      </c>
      <c r="J31" s="16">
        <f>(H31*I31)/(56.8*1000)</f>
        <v>2.3549295774647888E-5</v>
      </c>
      <c r="K31" s="16">
        <f t="shared" si="1"/>
        <v>1503229.6650717703</v>
      </c>
    </row>
    <row r="32" spans="1:11" ht="29.5" customHeight="1" x14ac:dyDescent="0.35">
      <c r="A32" s="77" t="s">
        <v>117</v>
      </c>
      <c r="B32" s="77"/>
      <c r="C32" s="77"/>
      <c r="D32" s="77"/>
      <c r="E32" s="77"/>
      <c r="F32" s="77"/>
      <c r="G32" s="26"/>
      <c r="H32" s="27"/>
      <c r="I32" s="26"/>
      <c r="J32" s="27"/>
      <c r="K32" s="26"/>
    </row>
    <row r="33" spans="1:11" ht="55.5" customHeight="1" x14ac:dyDescent="0.35">
      <c r="A33" s="78" t="s">
        <v>118</v>
      </c>
      <c r="B33" s="78"/>
      <c r="C33" s="78"/>
      <c r="D33" s="78"/>
      <c r="E33" s="78"/>
      <c r="F33" s="78"/>
      <c r="G33" s="26"/>
      <c r="H33" s="27"/>
      <c r="I33" s="26"/>
      <c r="J33" s="27"/>
      <c r="K33" s="26"/>
    </row>
    <row r="34" spans="1:11" ht="15.5" x14ac:dyDescent="0.35">
      <c r="A34" s="79" t="s">
        <v>112</v>
      </c>
      <c r="B34" s="79"/>
      <c r="C34" s="79"/>
      <c r="D34" s="79"/>
      <c r="E34" s="79"/>
      <c r="F34" s="79"/>
    </row>
    <row r="35" spans="1:11" ht="31.5" customHeight="1" x14ac:dyDescent="0.35">
      <c r="A35" s="78" t="s">
        <v>113</v>
      </c>
      <c r="B35" s="78"/>
      <c r="C35" s="78"/>
      <c r="D35" s="78"/>
      <c r="E35" s="78"/>
      <c r="F35" s="78"/>
    </row>
  </sheetData>
  <sheetProtection algorithmName="SHA-512" hashValue="zNNqZ13d5XGlzcJO7mGr6t4mmWQD4xpgZbe0dceYEGztIpYZiXGQNhieb2zmzIKsPbQQkP8hPl51XCITPSoJ5g==" saltValue="rwq7/9407QtErdKqtLKPMQ==" spinCount="100000" sheet="1" formatCells="0" formatColumns="0" formatRows="0" insertColumns="0" insertRows="0" insertHyperlinks="0" deleteColumns="0" deleteRows="0" sort="0" autoFilter="0" pivotTables="0"/>
  <mergeCells count="7">
    <mergeCell ref="A32:F32"/>
    <mergeCell ref="A33:F33"/>
    <mergeCell ref="A34:F34"/>
    <mergeCell ref="A35:F35"/>
    <mergeCell ref="H1:K1"/>
    <mergeCell ref="A3:K3"/>
    <mergeCell ref="A27:G27"/>
  </mergeCells>
  <conditionalFormatting sqref="K28:K31 K4:K26">
    <cfRule type="cellIs" dxfId="10" priority="5" operator="lessThan">
      <formula>300</formula>
    </cfRule>
  </conditionalFormatting>
  <conditionalFormatting sqref="F24:F26 F4:F22">
    <cfRule type="cellIs" dxfId="9" priority="3" operator="equal">
      <formula>0</formula>
    </cfRule>
    <cfRule type="cellIs" dxfId="8" priority="4" operator="between">
      <formula>0.1</formula>
      <formula>0</formula>
    </cfRule>
  </conditionalFormatting>
  <conditionalFormatting sqref="F23">
    <cfRule type="cellIs" dxfId="7" priority="1" operator="equal">
      <formula>0</formula>
    </cfRule>
    <cfRule type="cellIs" dxfId="6" priority="2" operator="between">
      <formula>0.1</formula>
      <formula>0</formula>
    </cfRule>
  </conditionalFormatting>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zoomScale="85" zoomScaleNormal="85" workbookViewId="0">
      <selection activeCell="C16" sqref="C16"/>
    </sheetView>
  </sheetViews>
  <sheetFormatPr defaultRowHeight="14.5" x14ac:dyDescent="0.35"/>
  <cols>
    <col min="1" max="5" width="19.453125" style="2" customWidth="1"/>
    <col min="6" max="6" width="11.54296875" style="1" customWidth="1"/>
    <col min="7" max="7" width="11" style="1" customWidth="1"/>
    <col min="8" max="8" width="17" style="1" customWidth="1"/>
    <col min="9" max="9" width="15.1796875" style="1" customWidth="1"/>
    <col min="10" max="10" width="16.1796875" style="1" customWidth="1"/>
  </cols>
  <sheetData>
    <row r="1" spans="1:10" s="4" customFormat="1" x14ac:dyDescent="0.35">
      <c r="A1" s="10"/>
      <c r="B1" s="10"/>
      <c r="C1" s="10"/>
      <c r="D1" s="10"/>
      <c r="E1" s="10"/>
      <c r="F1" s="10"/>
      <c r="G1" s="10"/>
      <c r="H1" s="85" t="s">
        <v>18</v>
      </c>
      <c r="I1" s="85"/>
      <c r="J1" s="85"/>
    </row>
    <row r="2" spans="1:10" s="9" customFormat="1" ht="54" x14ac:dyDescent="0.35">
      <c r="A2" s="11" t="s">
        <v>90</v>
      </c>
      <c r="B2" s="11" t="s">
        <v>22</v>
      </c>
      <c r="C2" s="11" t="s">
        <v>24</v>
      </c>
      <c r="D2" s="11" t="s">
        <v>92</v>
      </c>
      <c r="E2" s="11" t="s">
        <v>91</v>
      </c>
      <c r="F2" s="11" t="s">
        <v>119</v>
      </c>
      <c r="G2" s="11" t="s">
        <v>0</v>
      </c>
      <c r="H2" s="11" t="s">
        <v>94</v>
      </c>
      <c r="I2" s="11" t="s">
        <v>108</v>
      </c>
      <c r="J2" s="11" t="s">
        <v>17</v>
      </c>
    </row>
    <row r="3" spans="1:10" s="5" customFormat="1" x14ac:dyDescent="0.35">
      <c r="A3" s="81" t="s">
        <v>99</v>
      </c>
      <c r="B3" s="82"/>
      <c r="C3" s="82"/>
      <c r="D3" s="82"/>
      <c r="E3" s="82"/>
      <c r="F3" s="82"/>
      <c r="G3" s="82"/>
      <c r="H3" s="82"/>
      <c r="I3" s="82"/>
      <c r="J3" s="83"/>
    </row>
    <row r="4" spans="1:10" s="5" customFormat="1" x14ac:dyDescent="0.35">
      <c r="A4" s="12" t="s">
        <v>1</v>
      </c>
      <c r="B4" s="12" t="s">
        <v>25</v>
      </c>
      <c r="C4" s="12" t="s">
        <v>26</v>
      </c>
      <c r="D4" s="12" t="s">
        <v>27</v>
      </c>
      <c r="E4" s="12" t="s">
        <v>28</v>
      </c>
      <c r="F4" s="13">
        <v>2.480246028794078</v>
      </c>
      <c r="G4" s="14">
        <v>250</v>
      </c>
      <c r="H4" s="15">
        <v>96.69</v>
      </c>
      <c r="I4" s="16">
        <f t="shared" ref="I4:I26" si="0">((H4/1000)*0.000505*19500*3)/(80*1000)</f>
        <v>3.5705804062500004E-5</v>
      </c>
      <c r="J4" s="16">
        <f t="shared" ref="J4:J26" si="1">35.4/I4</f>
        <v>991435.4522876807</v>
      </c>
    </row>
    <row r="5" spans="1:10" s="5" customFormat="1" x14ac:dyDescent="0.35">
      <c r="A5" s="28" t="s">
        <v>2</v>
      </c>
      <c r="B5" s="28" t="s">
        <v>29</v>
      </c>
      <c r="C5" s="28" t="s">
        <v>30</v>
      </c>
      <c r="D5" s="40" t="s">
        <v>13</v>
      </c>
      <c r="E5" s="29" t="s">
        <v>3</v>
      </c>
      <c r="F5" s="30">
        <v>2.8867922816630531</v>
      </c>
      <c r="G5" s="31">
        <v>250</v>
      </c>
      <c r="H5" s="32">
        <v>217.46</v>
      </c>
      <c r="I5" s="33">
        <f t="shared" si="0"/>
        <v>8.0303900625000013E-5</v>
      </c>
      <c r="J5" s="33">
        <f t="shared" si="1"/>
        <v>440825.41102591669</v>
      </c>
    </row>
    <row r="6" spans="1:10" s="5" customFormat="1" x14ac:dyDescent="0.35">
      <c r="A6" s="12" t="s">
        <v>2</v>
      </c>
      <c r="B6" s="12" t="s">
        <v>31</v>
      </c>
      <c r="C6" s="12" t="s">
        <v>32</v>
      </c>
      <c r="D6" s="35" t="s">
        <v>13</v>
      </c>
      <c r="E6" s="18" t="s">
        <v>3</v>
      </c>
      <c r="F6" s="13">
        <v>9.6161696800355634E-2</v>
      </c>
      <c r="G6" s="14">
        <v>250</v>
      </c>
      <c r="H6" s="19">
        <v>7.24</v>
      </c>
      <c r="I6" s="16">
        <f t="shared" si="0"/>
        <v>2.6735962500000003E-6</v>
      </c>
      <c r="J6" s="16">
        <f t="shared" si="1"/>
        <v>13240593.0775823</v>
      </c>
    </row>
    <row r="7" spans="1:10" s="5" customFormat="1" ht="39" x14ac:dyDescent="0.35">
      <c r="A7" s="12" t="s">
        <v>2</v>
      </c>
      <c r="B7" s="12" t="s">
        <v>33</v>
      </c>
      <c r="C7" s="12" t="s">
        <v>34</v>
      </c>
      <c r="D7" s="12" t="s">
        <v>179</v>
      </c>
      <c r="E7" s="20" t="s">
        <v>57</v>
      </c>
      <c r="F7" s="13">
        <v>3.3130426105179125</v>
      </c>
      <c r="G7" s="14">
        <v>250</v>
      </c>
      <c r="H7" s="19">
        <v>1.11E-2</v>
      </c>
      <c r="I7" s="16">
        <f t="shared" si="0"/>
        <v>4.0990218750000008E-9</v>
      </c>
      <c r="J7" s="16">
        <f t="shared" si="1"/>
        <v>8636206656.0086346</v>
      </c>
    </row>
    <row r="8" spans="1:10" s="5" customFormat="1" ht="39" x14ac:dyDescent="0.35">
      <c r="A8" s="12" t="s">
        <v>2</v>
      </c>
      <c r="B8" s="12" t="s">
        <v>35</v>
      </c>
      <c r="C8" s="12" t="s">
        <v>36</v>
      </c>
      <c r="D8" s="35" t="s">
        <v>13</v>
      </c>
      <c r="E8" s="18" t="s">
        <v>3</v>
      </c>
      <c r="F8" s="13">
        <v>67.683319574348431</v>
      </c>
      <c r="G8" s="14">
        <v>250</v>
      </c>
      <c r="H8" s="19">
        <v>5092.55</v>
      </c>
      <c r="I8" s="16">
        <f t="shared" si="0"/>
        <v>1.8805832296875003E-3</v>
      </c>
      <c r="J8" s="16">
        <f t="shared" si="1"/>
        <v>18823.947507966706</v>
      </c>
    </row>
    <row r="9" spans="1:10" s="5" customFormat="1" ht="26" x14ac:dyDescent="0.35">
      <c r="A9" s="12" t="s">
        <v>2</v>
      </c>
      <c r="B9" s="12" t="s">
        <v>37</v>
      </c>
      <c r="C9" s="12" t="s">
        <v>30</v>
      </c>
      <c r="D9" s="12" t="s">
        <v>179</v>
      </c>
      <c r="E9" s="20" t="s">
        <v>58</v>
      </c>
      <c r="F9" s="13">
        <v>2.590922698696374</v>
      </c>
      <c r="G9" s="14">
        <v>250</v>
      </c>
      <c r="H9" s="19">
        <v>8.6999999999999994E-3</v>
      </c>
      <c r="I9" s="16">
        <f t="shared" si="0"/>
        <v>3.2127468749999995E-9</v>
      </c>
      <c r="J9" s="16">
        <f t="shared" si="1"/>
        <v>11018608492.148951</v>
      </c>
    </row>
    <row r="10" spans="1:10" s="5" customFormat="1" ht="26" x14ac:dyDescent="0.35">
      <c r="A10" s="12" t="s">
        <v>2</v>
      </c>
      <c r="B10" s="12" t="s">
        <v>38</v>
      </c>
      <c r="C10" s="12" t="s">
        <v>39</v>
      </c>
      <c r="D10" s="12" t="s">
        <v>180</v>
      </c>
      <c r="E10" s="20" t="s">
        <v>59</v>
      </c>
      <c r="F10" s="13">
        <v>15.275194818154603</v>
      </c>
      <c r="G10" s="14">
        <v>250</v>
      </c>
      <c r="H10" s="19">
        <v>3.33</v>
      </c>
      <c r="I10" s="16">
        <f t="shared" si="0"/>
        <v>1.2297065624999999E-6</v>
      </c>
      <c r="J10" s="16">
        <f t="shared" si="1"/>
        <v>28787355.520028789</v>
      </c>
    </row>
    <row r="11" spans="1:10" s="5" customFormat="1" ht="26" x14ac:dyDescent="0.35">
      <c r="A11" s="12" t="s">
        <v>2</v>
      </c>
      <c r="B11" s="12" t="s">
        <v>40</v>
      </c>
      <c r="C11" s="12" t="s">
        <v>41</v>
      </c>
      <c r="D11" s="12" t="s">
        <v>60</v>
      </c>
      <c r="E11" s="20" t="s">
        <v>61</v>
      </c>
      <c r="F11" s="13">
        <v>2.0139525178942406</v>
      </c>
      <c r="G11" s="14">
        <v>250</v>
      </c>
      <c r="H11" s="19">
        <v>24.141999999999999</v>
      </c>
      <c r="I11" s="16">
        <f t="shared" si="0"/>
        <v>8.9151879375000014E-6</v>
      </c>
      <c r="J11" s="16">
        <f t="shared" si="1"/>
        <v>3970751.9626251282</v>
      </c>
    </row>
    <row r="12" spans="1:10" s="5" customFormat="1" x14ac:dyDescent="0.35">
      <c r="A12" s="12" t="s">
        <v>2</v>
      </c>
      <c r="B12" s="12" t="s">
        <v>42</v>
      </c>
      <c r="C12" s="12" t="s">
        <v>43</v>
      </c>
      <c r="D12" s="12" t="s">
        <v>181</v>
      </c>
      <c r="E12" s="20" t="s">
        <v>62</v>
      </c>
      <c r="F12" s="13">
        <v>1.190184132520068E-2</v>
      </c>
      <c r="G12" s="14">
        <v>250</v>
      </c>
      <c r="H12" s="19">
        <v>0.34</v>
      </c>
      <c r="I12" s="16">
        <f t="shared" si="0"/>
        <v>1.2555562500000001E-7</v>
      </c>
      <c r="J12" s="16">
        <f t="shared" si="1"/>
        <v>281946746.71087015</v>
      </c>
    </row>
    <row r="13" spans="1:10" s="5" customFormat="1" ht="26" x14ac:dyDescent="0.35">
      <c r="A13" s="12" t="s">
        <v>2</v>
      </c>
      <c r="B13" s="12" t="s">
        <v>44</v>
      </c>
      <c r="C13" s="12" t="s">
        <v>45</v>
      </c>
      <c r="D13" s="12" t="s">
        <v>182</v>
      </c>
      <c r="E13" s="20" t="s">
        <v>63</v>
      </c>
      <c r="F13" s="13">
        <v>6.6224564777603223E-3</v>
      </c>
      <c r="G13" s="14">
        <v>250</v>
      </c>
      <c r="H13" s="19">
        <v>2.63E-3</v>
      </c>
      <c r="I13" s="16">
        <f t="shared" si="0"/>
        <v>9.7120968750000011E-10</v>
      </c>
      <c r="J13" s="16">
        <f t="shared" si="1"/>
        <v>36449389308.629601</v>
      </c>
    </row>
    <row r="14" spans="1:10" s="5" customFormat="1" x14ac:dyDescent="0.35">
      <c r="A14" s="12" t="s">
        <v>2</v>
      </c>
      <c r="B14" s="12" t="s">
        <v>46</v>
      </c>
      <c r="C14" s="12" t="s">
        <v>47</v>
      </c>
      <c r="D14" s="12" t="s">
        <v>183</v>
      </c>
      <c r="E14" s="20" t="s">
        <v>64</v>
      </c>
      <c r="F14" s="13">
        <v>31.863809622378461</v>
      </c>
      <c r="G14" s="14">
        <v>250</v>
      </c>
      <c r="H14" s="19">
        <v>27.84</v>
      </c>
      <c r="I14" s="16">
        <f t="shared" si="0"/>
        <v>1.0280790000000001E-5</v>
      </c>
      <c r="J14" s="16">
        <f t="shared" si="1"/>
        <v>3443315.1537965462</v>
      </c>
    </row>
    <row r="15" spans="1:10" s="5" customFormat="1" x14ac:dyDescent="0.35">
      <c r="A15" s="12" t="s">
        <v>2</v>
      </c>
      <c r="B15" s="12" t="s">
        <v>48</v>
      </c>
      <c r="C15" s="12" t="s">
        <v>39</v>
      </c>
      <c r="D15" s="12" t="s">
        <v>180</v>
      </c>
      <c r="E15" s="20" t="s">
        <v>65</v>
      </c>
      <c r="F15" s="13">
        <v>24.530288832018581</v>
      </c>
      <c r="G15" s="14">
        <v>250</v>
      </c>
      <c r="H15" s="19">
        <v>5.27</v>
      </c>
      <c r="I15" s="16">
        <f t="shared" si="0"/>
        <v>1.9461121874999999E-6</v>
      </c>
      <c r="J15" s="16">
        <f t="shared" si="1"/>
        <v>18190112.691023882</v>
      </c>
    </row>
    <row r="16" spans="1:10" s="5" customFormat="1" x14ac:dyDescent="0.35">
      <c r="A16" s="12" t="s">
        <v>2</v>
      </c>
      <c r="B16" s="12" t="s">
        <v>49</v>
      </c>
      <c r="C16" s="12" t="s">
        <v>50</v>
      </c>
      <c r="D16" s="12" t="s">
        <v>184</v>
      </c>
      <c r="E16" s="20" t="s">
        <v>66</v>
      </c>
      <c r="F16" s="21">
        <v>0.25550888588509402</v>
      </c>
      <c r="G16" s="14">
        <v>250</v>
      </c>
      <c r="H16" s="19">
        <v>0.17</v>
      </c>
      <c r="I16" s="16">
        <f t="shared" si="0"/>
        <v>6.2777812500000003E-8</v>
      </c>
      <c r="J16" s="16">
        <f t="shared" si="1"/>
        <v>563893493.42174029</v>
      </c>
    </row>
    <row r="17" spans="1:10" s="5" customFormat="1" ht="26" x14ac:dyDescent="0.35">
      <c r="A17" s="12" t="s">
        <v>2</v>
      </c>
      <c r="B17" s="12" t="s">
        <v>51</v>
      </c>
      <c r="C17" s="12" t="s">
        <v>52</v>
      </c>
      <c r="D17" s="12" t="s">
        <v>185</v>
      </c>
      <c r="E17" s="20" t="s">
        <v>67</v>
      </c>
      <c r="F17" s="13">
        <v>4.1863214522230591E-3</v>
      </c>
      <c r="G17" s="14">
        <v>250</v>
      </c>
      <c r="H17" s="19">
        <v>2.7400000000000001E-2</v>
      </c>
      <c r="I17" s="16">
        <f t="shared" si="0"/>
        <v>1.0118306250000001E-8</v>
      </c>
      <c r="J17" s="16">
        <f t="shared" si="1"/>
        <v>3498609265.7553229</v>
      </c>
    </row>
    <row r="18" spans="1:10" s="5" customFormat="1" x14ac:dyDescent="0.35">
      <c r="A18" s="12" t="s">
        <v>2</v>
      </c>
      <c r="B18" s="12" t="s">
        <v>53</v>
      </c>
      <c r="C18" s="12" t="s">
        <v>54</v>
      </c>
      <c r="D18" s="12" t="s">
        <v>186</v>
      </c>
      <c r="E18" s="20" t="s">
        <v>68</v>
      </c>
      <c r="F18" s="13">
        <v>2.5840810755849446E-4</v>
      </c>
      <c r="G18" s="14">
        <v>250</v>
      </c>
      <c r="H18" s="19">
        <v>0.1</v>
      </c>
      <c r="I18" s="16">
        <f t="shared" si="0"/>
        <v>3.6928124999999995E-8</v>
      </c>
      <c r="J18" s="16">
        <f t="shared" si="1"/>
        <v>958618938.81695867</v>
      </c>
    </row>
    <row r="19" spans="1:10" s="5" customFormat="1" ht="26" x14ac:dyDescent="0.35">
      <c r="A19" s="12" t="s">
        <v>2</v>
      </c>
      <c r="B19" s="12" t="s">
        <v>55</v>
      </c>
      <c r="C19" s="12" t="s">
        <v>56</v>
      </c>
      <c r="D19" s="35" t="s">
        <v>13</v>
      </c>
      <c r="E19" s="18" t="s">
        <v>3</v>
      </c>
      <c r="F19" s="13">
        <v>1.3261622176899583E-4</v>
      </c>
      <c r="G19" s="14">
        <v>250</v>
      </c>
      <c r="H19" s="19">
        <v>0.01</v>
      </c>
      <c r="I19" s="16">
        <f t="shared" si="0"/>
        <v>3.6928125000000006E-9</v>
      </c>
      <c r="J19" s="16">
        <f t="shared" si="1"/>
        <v>9586189388.1695843</v>
      </c>
    </row>
    <row r="20" spans="1:10" s="5" customFormat="1" ht="26" x14ac:dyDescent="0.35">
      <c r="A20" s="12" t="s">
        <v>69</v>
      </c>
      <c r="B20" s="12" t="s">
        <v>70</v>
      </c>
      <c r="C20" s="12" t="s">
        <v>71</v>
      </c>
      <c r="D20" s="12" t="s">
        <v>190</v>
      </c>
      <c r="E20" s="20" t="s">
        <v>76</v>
      </c>
      <c r="F20" s="13">
        <v>1.0677862195145972E-2</v>
      </c>
      <c r="G20" s="14">
        <v>247</v>
      </c>
      <c r="H20" s="19">
        <v>0.4</v>
      </c>
      <c r="I20" s="16">
        <f t="shared" si="0"/>
        <v>1.4771249999999998E-7</v>
      </c>
      <c r="J20" s="16">
        <f t="shared" si="1"/>
        <v>239654734.70423967</v>
      </c>
    </row>
    <row r="21" spans="1:10" s="5" customFormat="1" ht="26" x14ac:dyDescent="0.35">
      <c r="A21" s="12" t="s">
        <v>69</v>
      </c>
      <c r="B21" s="12" t="s">
        <v>72</v>
      </c>
      <c r="C21" s="12" t="s">
        <v>73</v>
      </c>
      <c r="D21" s="12" t="s">
        <v>187</v>
      </c>
      <c r="E21" s="20" t="s">
        <v>77</v>
      </c>
      <c r="F21" s="13">
        <v>9.9150982745406535E-4</v>
      </c>
      <c r="G21" s="14">
        <v>247</v>
      </c>
      <c r="H21" s="19">
        <v>1.3100000000000001E-2</v>
      </c>
      <c r="I21" s="16">
        <f t="shared" si="0"/>
        <v>4.8375843750000003E-9</v>
      </c>
      <c r="J21" s="16">
        <f t="shared" si="1"/>
        <v>7317701823.0302181</v>
      </c>
    </row>
    <row r="22" spans="1:10" s="5" customFormat="1" ht="26" x14ac:dyDescent="0.35">
      <c r="A22" s="12" t="s">
        <v>69</v>
      </c>
      <c r="B22" s="12" t="s">
        <v>74</v>
      </c>
      <c r="C22" s="12" t="s">
        <v>75</v>
      </c>
      <c r="D22" s="12" t="s">
        <v>188</v>
      </c>
      <c r="E22" s="20" t="s">
        <v>78</v>
      </c>
      <c r="F22" s="13">
        <v>2.1934240145597632E-2</v>
      </c>
      <c r="G22" s="14">
        <v>247</v>
      </c>
      <c r="H22" s="19">
        <v>4.2999999999999997E-2</v>
      </c>
      <c r="I22" s="16">
        <f t="shared" si="0"/>
        <v>1.5879093750000002E-8</v>
      </c>
      <c r="J22" s="16">
        <f t="shared" si="1"/>
        <v>2229346369.341764</v>
      </c>
    </row>
    <row r="23" spans="1:10" s="5" customFormat="1" ht="39" x14ac:dyDescent="0.35">
      <c r="A23" s="12" t="s">
        <v>69</v>
      </c>
      <c r="B23" s="18" t="s">
        <v>80</v>
      </c>
      <c r="C23" s="35" t="s">
        <v>13</v>
      </c>
      <c r="D23" s="35" t="s">
        <v>13</v>
      </c>
      <c r="E23" s="20" t="s">
        <v>3</v>
      </c>
      <c r="F23" s="21">
        <v>3.7900682186234824E-2</v>
      </c>
      <c r="G23" s="14">
        <v>247</v>
      </c>
      <c r="H23" s="19">
        <v>2.85</v>
      </c>
      <c r="I23" s="16">
        <f t="shared" si="0"/>
        <v>1.0524515624999999E-6</v>
      </c>
      <c r="J23" s="16">
        <f t="shared" si="1"/>
        <v>33635752.239191532</v>
      </c>
    </row>
    <row r="24" spans="1:10" s="5" customFormat="1" ht="26" x14ac:dyDescent="0.35">
      <c r="A24" s="12" t="s">
        <v>4</v>
      </c>
      <c r="B24" s="18" t="s">
        <v>79</v>
      </c>
      <c r="C24" s="35" t="s">
        <v>13</v>
      </c>
      <c r="D24" s="35" t="s">
        <v>13</v>
      </c>
      <c r="E24" s="20" t="s">
        <v>3</v>
      </c>
      <c r="F24" s="22">
        <v>3.5924515704000002E-3</v>
      </c>
      <c r="G24" s="14">
        <v>260</v>
      </c>
      <c r="H24" s="19">
        <v>0.27</v>
      </c>
      <c r="I24" s="16">
        <f t="shared" si="0"/>
        <v>9.9705937500000004E-8</v>
      </c>
      <c r="J24" s="16">
        <f t="shared" si="1"/>
        <v>355044051.41368836</v>
      </c>
    </row>
    <row r="25" spans="1:10" s="5" customFormat="1" x14ac:dyDescent="0.35">
      <c r="A25" s="12" t="s">
        <v>5</v>
      </c>
      <c r="B25" s="12" t="s">
        <v>81</v>
      </c>
      <c r="C25" s="12" t="s">
        <v>82</v>
      </c>
      <c r="D25" s="12" t="s">
        <v>189</v>
      </c>
      <c r="E25" s="20" t="s">
        <v>85</v>
      </c>
      <c r="F25" s="13">
        <v>0.12025985154198039</v>
      </c>
      <c r="G25" s="14">
        <v>250</v>
      </c>
      <c r="H25" s="19">
        <v>0.53</v>
      </c>
      <c r="I25" s="16">
        <f t="shared" si="0"/>
        <v>1.9571906249999997E-7</v>
      </c>
      <c r="J25" s="16">
        <f t="shared" si="1"/>
        <v>180871497.88999221</v>
      </c>
    </row>
    <row r="26" spans="1:10" s="5" customFormat="1" ht="26" x14ac:dyDescent="0.35">
      <c r="A26" s="12" t="s">
        <v>5</v>
      </c>
      <c r="B26" s="12" t="s">
        <v>83</v>
      </c>
      <c r="C26" s="12" t="s">
        <v>84</v>
      </c>
      <c r="D26" s="17" t="s">
        <v>13</v>
      </c>
      <c r="E26" s="20" t="s">
        <v>3</v>
      </c>
      <c r="F26" s="13">
        <v>4.5952414256924104E-2</v>
      </c>
      <c r="G26" s="14">
        <v>250</v>
      </c>
      <c r="H26" s="19">
        <v>3.46</v>
      </c>
      <c r="I26" s="16">
        <f t="shared" si="0"/>
        <v>1.2777131250000001E-6</v>
      </c>
      <c r="J26" s="16">
        <f t="shared" si="1"/>
        <v>27705749.676790707</v>
      </c>
    </row>
    <row r="27" spans="1:10" s="5" customFormat="1" ht="52" x14ac:dyDescent="0.35">
      <c r="A27" s="84" t="s">
        <v>100</v>
      </c>
      <c r="B27" s="84"/>
      <c r="C27" s="84"/>
      <c r="D27" s="84"/>
      <c r="E27" s="84"/>
      <c r="F27" s="86"/>
      <c r="G27" s="84"/>
      <c r="H27" s="11" t="s">
        <v>98</v>
      </c>
      <c r="I27" s="11" t="s">
        <v>86</v>
      </c>
      <c r="J27" s="11" t="s">
        <v>17</v>
      </c>
    </row>
    <row r="28" spans="1:10" s="5" customFormat="1" x14ac:dyDescent="0.35">
      <c r="A28" s="34" t="s">
        <v>6</v>
      </c>
      <c r="B28" s="35" t="s">
        <v>13</v>
      </c>
      <c r="C28" s="39" t="s">
        <v>13</v>
      </c>
      <c r="D28" s="39" t="s">
        <v>13</v>
      </c>
      <c r="E28" s="39" t="s">
        <v>13</v>
      </c>
      <c r="F28" s="39" t="s">
        <v>13</v>
      </c>
      <c r="G28" s="39" t="s">
        <v>13</v>
      </c>
      <c r="H28" s="16">
        <v>100</v>
      </c>
      <c r="I28" s="16">
        <f t="shared" ref="I28:I31" si="2">((H28/1000)*0.000505*19500*3)/(80*1000)</f>
        <v>3.6928125000000005E-5</v>
      </c>
      <c r="J28" s="16">
        <f t="shared" ref="J28:J31" si="3">35.4/I28</f>
        <v>958618.93881695846</v>
      </c>
    </row>
    <row r="29" spans="1:10" s="5" customFormat="1" x14ac:dyDescent="0.35">
      <c r="A29" s="36" t="s">
        <v>7</v>
      </c>
      <c r="B29" s="35" t="s">
        <v>13</v>
      </c>
      <c r="C29" s="39" t="s">
        <v>13</v>
      </c>
      <c r="D29" s="39" t="s">
        <v>13</v>
      </c>
      <c r="E29" s="39" t="s">
        <v>13</v>
      </c>
      <c r="F29" s="39" t="s">
        <v>13</v>
      </c>
      <c r="G29" s="39" t="s">
        <v>13</v>
      </c>
      <c r="H29" s="24">
        <v>1405</v>
      </c>
      <c r="I29" s="16">
        <f t="shared" si="2"/>
        <v>5.1884015625000004E-4</v>
      </c>
      <c r="J29" s="16">
        <f t="shared" si="3"/>
        <v>68229.105965619819</v>
      </c>
    </row>
    <row r="30" spans="1:10" s="5" customFormat="1" ht="54" customHeight="1" x14ac:dyDescent="0.35">
      <c r="A30" s="36" t="s">
        <v>8</v>
      </c>
      <c r="B30" s="35" t="s">
        <v>13</v>
      </c>
      <c r="C30" s="39" t="s">
        <v>13</v>
      </c>
      <c r="D30" s="39" t="s">
        <v>13</v>
      </c>
      <c r="E30" s="39" t="s">
        <v>13</v>
      </c>
      <c r="F30" s="39" t="s">
        <v>13</v>
      </c>
      <c r="G30" s="39" t="s">
        <v>13</v>
      </c>
      <c r="H30" s="24">
        <v>1030</v>
      </c>
      <c r="I30" s="16">
        <f t="shared" si="2"/>
        <v>3.803596875E-4</v>
      </c>
      <c r="J30" s="16">
        <f t="shared" si="3"/>
        <v>93069.799885141605</v>
      </c>
    </row>
    <row r="31" spans="1:10" s="5" customFormat="1" ht="64.5" customHeight="1" x14ac:dyDescent="0.35">
      <c r="A31" s="34" t="s">
        <v>116</v>
      </c>
      <c r="B31" s="35" t="s">
        <v>13</v>
      </c>
      <c r="C31" s="39" t="s">
        <v>13</v>
      </c>
      <c r="D31" s="39" t="s">
        <v>13</v>
      </c>
      <c r="E31" s="39" t="s">
        <v>13</v>
      </c>
      <c r="F31" s="39" t="s">
        <v>13</v>
      </c>
      <c r="G31" s="39" t="s">
        <v>13</v>
      </c>
      <c r="H31" s="25">
        <v>4.4000000000000004</v>
      </c>
      <c r="I31" s="16">
        <f t="shared" si="2"/>
        <v>1.6248375E-6</v>
      </c>
      <c r="J31" s="16">
        <f t="shared" si="3"/>
        <v>21786794.064021785</v>
      </c>
    </row>
    <row r="32" spans="1:10" ht="33" customHeight="1" x14ac:dyDescent="0.35">
      <c r="A32" s="77" t="s">
        <v>117</v>
      </c>
      <c r="B32" s="77"/>
      <c r="C32" s="77"/>
      <c r="D32" s="77"/>
      <c r="E32" s="77"/>
      <c r="F32" s="77"/>
      <c r="G32" s="37"/>
      <c r="H32" s="27"/>
      <c r="I32" s="27"/>
      <c r="J32" s="37"/>
    </row>
    <row r="33" spans="1:10" ht="41.5" customHeight="1" x14ac:dyDescent="0.35">
      <c r="A33" s="78" t="s">
        <v>118</v>
      </c>
      <c r="B33" s="78"/>
      <c r="C33" s="78"/>
      <c r="D33" s="78"/>
      <c r="E33" s="78"/>
      <c r="F33" s="78"/>
      <c r="G33" s="37"/>
      <c r="H33" s="27"/>
      <c r="I33" s="27"/>
      <c r="J33" s="37"/>
    </row>
    <row r="34" spans="1:10" x14ac:dyDescent="0.35">
      <c r="A34" s="78" t="s">
        <v>110</v>
      </c>
      <c r="B34" s="78"/>
      <c r="C34" s="78"/>
      <c r="D34" s="78"/>
      <c r="E34" s="78"/>
      <c r="F34" s="78"/>
    </row>
    <row r="35" spans="1:10" ht="31.5" customHeight="1" x14ac:dyDescent="0.35">
      <c r="A35" s="78" t="s">
        <v>109</v>
      </c>
      <c r="B35" s="78"/>
      <c r="C35" s="78"/>
      <c r="D35" s="78"/>
      <c r="E35" s="78"/>
      <c r="F35" s="78"/>
    </row>
  </sheetData>
  <sheetProtection algorithmName="SHA-512" hashValue="3pEaYY52IUZ3BJ5IIeaZ75eJVz1lZ+rU7zps3m1ClYyGez4NGTKHBfQDksp3XZLn+BUFZ3vG7U+xiAUl5hLNXw==" saltValue="xcuRbXHp+8IXGx12jmWaeQ==" spinCount="100000" sheet="1" objects="1" scenarios="1"/>
  <mergeCells count="7">
    <mergeCell ref="A35:F35"/>
    <mergeCell ref="A34:F34"/>
    <mergeCell ref="H1:J1"/>
    <mergeCell ref="A3:J3"/>
    <mergeCell ref="A27:G27"/>
    <mergeCell ref="A32:F32"/>
    <mergeCell ref="A33:F33"/>
  </mergeCells>
  <conditionalFormatting sqref="J4:J26">
    <cfRule type="cellIs" dxfId="5" priority="5" operator="lessThan">
      <formula>300</formula>
    </cfRule>
    <cfRule type="cellIs" dxfId="4" priority="6" operator="lessThan">
      <formula>300</formula>
    </cfRule>
  </conditionalFormatting>
  <conditionalFormatting sqref="F24:F26 F4:F22">
    <cfRule type="cellIs" dxfId="3" priority="3" operator="equal">
      <formula>0</formula>
    </cfRule>
    <cfRule type="cellIs" dxfId="2" priority="4" operator="between">
      <formula>0.1</formula>
      <formula>0</formula>
    </cfRule>
  </conditionalFormatting>
  <conditionalFormatting sqref="F23">
    <cfRule type="cellIs" dxfId="1" priority="1" operator="equal">
      <formula>0</formula>
    </cfRule>
    <cfRule type="cellIs" dxfId="0" priority="2" operator="between">
      <formula>0.1</formula>
      <formula>0</formula>
    </cfRule>
  </conditionalFormatting>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incidental exposure</TermName>
          <TermId xmlns="http://schemas.microsoft.com/office/infopath/2007/PartnerControls">692ba1b5-f357-4594-ba34-6703058ce537</TermId>
        </TermInfo>
        <TermInfo xmlns="http://schemas.microsoft.com/office/infopath/2007/PartnerControls">
          <TermName xmlns="http://schemas.microsoft.com/office/infopath/2007/PartnerControls">risk estimates</TermName>
          <TermId xmlns="http://schemas.microsoft.com/office/infopath/2007/PartnerControls">ce089f71-7dff-46ae-b63d-0d3ccadc9073</TermId>
        </TermInfo>
        <TermInfo xmlns="http://schemas.microsoft.com/office/infopath/2007/PartnerControls">
          <TermName xmlns="http://schemas.microsoft.com/office/infopath/2007/PartnerControls">ambient water exposure</TermName>
          <TermId xmlns="http://schemas.microsoft.com/office/infopath/2007/PartnerControls">5e89ff37-6769-402e-bc9d-ebb565af5a03</TermId>
        </TermInfo>
        <TermInfo xmlns="http://schemas.microsoft.com/office/infopath/2007/PartnerControls">
          <TermName xmlns="http://schemas.microsoft.com/office/infopath/2007/PartnerControls">4-Dioxane</TermName>
          <TermId xmlns="http://schemas.microsoft.com/office/infopath/2007/PartnerControls">bf64b111-894a-4290-83e0-65376ddb115f</TermId>
        </TermInfo>
        <TermInfo xmlns="http://schemas.microsoft.com/office/infopath/2007/PartnerControls">
          <TermName xmlns="http://schemas.microsoft.com/office/infopath/2007/PartnerControls">acute dermal</TermName>
          <TermId xmlns="http://schemas.microsoft.com/office/infopath/2007/PartnerControls">4a8d75f4-1312-4912-b796-7beab5dd37c9</TermId>
        </TermInfo>
        <TermInfo xmlns="http://schemas.microsoft.com/office/infopath/2007/PartnerControls">
          <TermName xmlns="http://schemas.microsoft.com/office/infopath/2007/PartnerControls">1</TermName>
          <TermId xmlns="http://schemas.microsoft.com/office/infopath/2007/PartnerControls">c336805b-d1eb-4da3-af00-9e96e80ec61e</TermId>
        </TermInfo>
        <TermInfo xmlns="http://schemas.microsoft.com/office/infopath/2007/PartnerControls">
          <TermName xmlns="http://schemas.microsoft.com/office/infopath/2007/PartnerControls">modeling inputs</TermName>
          <TermId xmlns="http://schemas.microsoft.com/office/infopath/2007/PartnerControls">f43952c3-9725-45db-8929-f5b193fcd3f8</TermId>
        </TermInfo>
        <TermInfo xmlns="http://schemas.microsoft.com/office/infopath/2007/PartnerControls">
          <TermName xmlns="http://schemas.microsoft.com/office/infopath/2007/PartnerControls">acute oral</TermName>
          <TermId xmlns="http://schemas.microsoft.com/office/infopath/2007/PartnerControls">27ff02d4-80b4-41c5-8ac5-3b699fd5bc5b</TermId>
        </TermInfo>
        <TermInfo xmlns="http://schemas.microsoft.com/office/infopath/2007/PartnerControls">
          <TermName xmlns="http://schemas.microsoft.com/office/infopath/2007/PartnerControls">modeling results</TermName>
          <TermId xmlns="http://schemas.microsoft.com/office/infopath/2007/PartnerControls">f9091148-ca14-44b0-8a74-ef94226ef555</TermId>
        </TermInfo>
      </Terms>
    </TaxKeywordTaxHTField>
    <Record xmlns="4ffa91fb-a0ff-4ac5-b2db-65c790d184a4">Shared</Record>
    <Rights xmlns="4ffa91fb-a0ff-4ac5-b2db-65c790d184a4" xsi:nil="true"/>
    <Document_x0020_Creation_x0020_Date xmlns="4ffa91fb-a0ff-4ac5-b2db-65c790d184a4">2020-11-12T14:34:47+00:00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Value>1274</Value>
      <Value>1074</Value>
      <Value>1253</Value>
      <Value>1197</Value>
      <Value>1279</Value>
      <Value>1278</Value>
      <Value>1277</Value>
      <Value>1276</Value>
      <Value>1275</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ECF399A647EE324A8A7E44B73C8FCD27" ma:contentTypeVersion="15" ma:contentTypeDescription="Create a new document." ma:contentTypeScope="" ma:versionID="e2233bddad3df044413515c50d123cf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fecc2597-e8fd-4279-ac06-bd7c891938be" xmlns:ns6="95def720-462b-43e5-aafb-820105d5c9b2" targetNamespace="http://schemas.microsoft.com/office/2006/metadata/properties" ma:root="true" ma:fieldsID="de7e92fc7f7c510f6576dfa39a13e6e4" ns1:_="" ns2:_="" ns3:_="" ns4:_="" ns5:_="" ns6:_="">
    <xsd:import namespace="http://schemas.microsoft.com/sharepoint/v3"/>
    <xsd:import namespace="4ffa91fb-a0ff-4ac5-b2db-65c790d184a4"/>
    <xsd:import namespace="http://schemas.microsoft.com/sharepoint.v3"/>
    <xsd:import namespace="http://schemas.microsoft.com/sharepoint/v3/fields"/>
    <xsd:import namespace="fecc2597-e8fd-4279-ac06-bd7c891938be"/>
    <xsd:import namespace="95def720-462b-43e5-aafb-820105d5c9b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1:PublishingStartDate" minOccurs="0"/>
                <xsd:element ref="ns1:PublishingExpirationDat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ef720-462b-43e5-aafb-820105d5c9b2"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ABF20D-14E4-4248-B8C1-91DF72B53711}">
  <ds:schemaRefs>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elements/1.1/"/>
    <ds:schemaRef ds:uri="4ffa91fb-a0ff-4ac5-b2db-65c790d184a4"/>
    <ds:schemaRef ds:uri="95def720-462b-43e5-aafb-820105d5c9b2"/>
    <ds:schemaRef ds:uri="http://schemas.microsoft.com/sharepoint/v3"/>
    <ds:schemaRef ds:uri="fecc2597-e8fd-4279-ac06-bd7c891938be"/>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A2DF8B46-5309-4252-BC30-D52ECC38DEBC}">
  <ds:schemaRefs>
    <ds:schemaRef ds:uri="http://schemas.microsoft.com/sharepoint/v3/contenttype/forms"/>
  </ds:schemaRefs>
</ds:datastoreItem>
</file>

<file path=customXml/itemProps3.xml><?xml version="1.0" encoding="utf-8"?>
<ds:datastoreItem xmlns:ds="http://schemas.openxmlformats.org/officeDocument/2006/customXml" ds:itemID="{984A4AF7-454F-43ED-8AAD-822CB1D4146D}">
  <ds:schemaRefs>
    <ds:schemaRef ds:uri="Microsoft.SharePoint.Taxonomy.ContentTypeSync"/>
  </ds:schemaRefs>
</ds:datastoreItem>
</file>

<file path=customXml/itemProps4.xml><?xml version="1.0" encoding="utf-8"?>
<ds:datastoreItem xmlns:ds="http://schemas.openxmlformats.org/officeDocument/2006/customXml" ds:itemID="{7A0583A6-D652-4D4D-8687-AB9BBD9D8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ecc2597-e8fd-4279-ac06-bd7c891938be"/>
    <ds:schemaRef ds:uri="95def720-462b-43e5-aafb-820105d5c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of Contents</vt:lpstr>
      <vt:lpstr>Water Release Estimates</vt:lpstr>
      <vt:lpstr>Additional Inputs</vt:lpstr>
      <vt:lpstr>Acute Incidental Ingestion</vt:lpstr>
      <vt:lpstr>Acute Dermal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1,4-Dioxane Supplemental Information File on Modeling Inputs, Results, and Risk Estimates for Incidental Ambient Water Exposure</dc:title>
  <dc:subject>1,4-Dioxane Modeling Inputs, Results, and Risk Estimates for Incidental Ambient Water Exposure</dc:subject>
  <dc:creator>US EPA</dc:creator>
  <cp:keywords>1,4-dioxane, modeling inputs, modeling results, risk estimates, ambient water exposure, incidental exposure, acute dermal, acute oral</cp:keywords>
  <cp:lastModifiedBy>Sarraino, Stephanie</cp:lastModifiedBy>
  <dcterms:created xsi:type="dcterms:W3CDTF">2020-07-28T19:03:41Z</dcterms:created>
  <dcterms:modified xsi:type="dcterms:W3CDTF">2020-12-30T15:11:13Z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0x010100ECF399A647EE324A8A7E44B73C8FCD27</vt:lpwstr>
  </property>
  <property fmtid="{D5CDD505-2E9C-101B-9397-08002B2CF9AE}" pid="3" name="TaxKeyword">
    <vt:lpwstr>1274;#incidental exposure|692ba1b5-f357-4594-ba34-6703058ce537;#1253;#risk estimates|ce089f71-7dff-46ae-b63d-0d3ccadc9073;#1278;#ambient water exposure|5e89ff37-6769-402e-bc9d-ebb565af5a03;#1197;#4-Dioxane|bf64b111-894a-4290-83e0-65376ddb115f;#1279;#acute dermal|4a8d75f4-1312-4912-b796-7beab5dd37c9;#1074;#1|c336805b-d1eb-4da3-af00-9e96e80ec61e;#1277;#modeling inputs|f43952c3-9725-45db-8929-f5b193fcd3f8;#1276;#acute oral|27ff02d4-80b4-41c5-8ac5-3b699fd5bc5b;#1275;#modeling results|f9091148-ca14-44b0-8a74-ef94226ef555</vt:lpwstr>
  </property>
  <property fmtid="{D5CDD505-2E9C-101B-9397-08002B2CF9AE}" pid="4" name="EPA Subject">
    <vt:lpwstr/>
  </property>
  <property fmtid="{D5CDD505-2E9C-101B-9397-08002B2CF9AE}" pid="5" name="Document Type">
    <vt:lpwstr/>
  </property>
</Properties>
</file>