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horvathe\Downloads\"/>
    </mc:Choice>
  </mc:AlternateContent>
  <xr:revisionPtr revIDLastSave="0" documentId="13_ncr:1_{A3193219-EAE0-488D-8C24-0C384ACC04C7}" xr6:coauthVersionLast="47" xr6:coauthVersionMax="47" xr10:uidLastSave="{00000000-0000-0000-0000-000000000000}"/>
  <workbookProtection workbookAlgorithmName="SHA-512" workbookHashValue="OAKGnFWS2eEIoSmUYxBvhxvI+QHig8myBhQUrf606WtYQ3VMpV62Y4t2n3jGg3fpc1bJ1DKmNAQ2r4IZrHQi4Q==" workbookSaltValue="WyK9m6UsT+PWJQtZDNIu/A==" workbookSpinCount="100000" lockStructure="1"/>
  <bookViews>
    <workbookView xWindow="-110" yWindow="-110" windowWidth="19420" windowHeight="10420" tabRatio="843" xr2:uid="{00000000-000D-0000-FFFF-FFFF00000000}"/>
  </bookViews>
  <sheets>
    <sheet name="Quarterly Information" sheetId="1" r:id="rId1"/>
    <sheet name="Shipment and Sales" sheetId="2" r:id="rId2"/>
    <sheet name="End-of-Year Reporting" sheetId="5" r:id="rId3"/>
    <sheet name="HFC-23 Emissions" sheetId="6" r:id="rId4"/>
    <sheet name="Lists" sheetId="3" state="hidden" r:id="rId5"/>
  </sheets>
  <definedNames>
    <definedName name="_xlnm._FilterDatabase" localSheetId="4" hidden="1">Lists!$A$1:$L$1</definedName>
    <definedName name="CASRN">Lists!$L$2:$L$19</definedName>
    <definedName name="Common_Name">Lists!$B$2:$B$19</definedName>
    <definedName name="Common_Name_1">OFFSET(Lists!$G$2:$G$19,0,0,COUNT(Lists!$C$2:$C$19),1)</definedName>
    <definedName name="Common_Name_2">OFFSET(Lists!$H$2:$H$19,0,0,COUNT(Lists!$D$2:$D$19),1)</definedName>
    <definedName name="Common_Name_3">OFFSET(Lists!$I$2:$I$19,0,0,COUNT(Lists!$E$2:$E$19),1)</definedName>
    <definedName name="Common_Name_4">OFFSET(Lists!$J$2:$J$19,0,0,COUNT(Lists!$F$2:$F$19),1)</definedName>
    <definedName name="Month">Lists!$N$2:$N$13</definedName>
    <definedName name="Option_1">Lists!$A$22:$A$23</definedName>
    <definedName name="Purpose">Lists!$L$22:$L$24</definedName>
    <definedName name="Quarter">Lists!$O$2:$O$5</definedName>
    <definedName name="Year">Lists!$P$2:$P$10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4" i="1" l="1"/>
  <c r="T45" i="1"/>
  <c r="T46" i="1"/>
  <c r="T47" i="1"/>
  <c r="T48" i="1"/>
  <c r="T49" i="1"/>
  <c r="T50" i="1"/>
  <c r="T51" i="1"/>
  <c r="T52" i="1"/>
  <c r="T53" i="1"/>
  <c r="T54" i="1"/>
  <c r="T55" i="1"/>
  <c r="T56" i="1"/>
  <c r="T57" i="1"/>
  <c r="T58" i="1"/>
  <c r="T59" i="1"/>
  <c r="T60" i="1"/>
  <c r="T43" i="1"/>
  <c r="AB44" i="1"/>
  <c r="AB45" i="1"/>
  <c r="AB46" i="1"/>
  <c r="AB47" i="1"/>
  <c r="AB48" i="1"/>
  <c r="AB49" i="1"/>
  <c r="AB50" i="1"/>
  <c r="AB51" i="1"/>
  <c r="AB52" i="1"/>
  <c r="AB53" i="1"/>
  <c r="AB54" i="1"/>
  <c r="AB55" i="1"/>
  <c r="AB56" i="1"/>
  <c r="AB57" i="1"/>
  <c r="AB58" i="1"/>
  <c r="AB59" i="1"/>
  <c r="AB60" i="1"/>
  <c r="AB43" i="1"/>
  <c r="V44" i="1" l="1"/>
  <c r="V45" i="1"/>
  <c r="V46" i="1"/>
  <c r="V47" i="1"/>
  <c r="V48" i="1"/>
  <c r="V49" i="1"/>
  <c r="V50" i="1"/>
  <c r="V51" i="1"/>
  <c r="V52" i="1"/>
  <c r="V53" i="1"/>
  <c r="V54" i="1"/>
  <c r="V55" i="1"/>
  <c r="V56" i="1"/>
  <c r="V57" i="1"/>
  <c r="V58" i="1"/>
  <c r="V59" i="1"/>
  <c r="V60" i="1"/>
  <c r="V43" i="1"/>
  <c r="Z43" i="1" l="1"/>
  <c r="F3" i="3" l="1"/>
  <c r="F4" i="3"/>
  <c r="F5" i="3"/>
  <c r="F6" i="3"/>
  <c r="F7" i="3"/>
  <c r="F8" i="3"/>
  <c r="F9" i="3"/>
  <c r="F10" i="3"/>
  <c r="F11" i="3"/>
  <c r="F12" i="3"/>
  <c r="F13" i="3"/>
  <c r="F14" i="3"/>
  <c r="F15" i="3"/>
  <c r="F16" i="3"/>
  <c r="F17" i="3"/>
  <c r="F18" i="3"/>
  <c r="F19" i="3"/>
  <c r="F2" i="3"/>
  <c r="U47" i="1"/>
  <c r="U48" i="1"/>
  <c r="U49" i="1"/>
  <c r="U50" i="1"/>
  <c r="U51" i="1"/>
  <c r="U52" i="1"/>
  <c r="U53" i="1"/>
  <c r="U54" i="1"/>
  <c r="U56" i="1"/>
  <c r="U57" i="1"/>
  <c r="U58" i="1"/>
  <c r="U59" i="1"/>
  <c r="U60" i="1"/>
  <c r="B11" i="5" l="1"/>
  <c r="Z44" i="1" l="1"/>
  <c r="Z45" i="1"/>
  <c r="Z46" i="1"/>
  <c r="Z47" i="1"/>
  <c r="Z48" i="1"/>
  <c r="Z49" i="1"/>
  <c r="Z50" i="1"/>
  <c r="Z51" i="1"/>
  <c r="Z52" i="1"/>
  <c r="Z53" i="1"/>
  <c r="Z54" i="1"/>
  <c r="Z55" i="1"/>
  <c r="Z56" i="1"/>
  <c r="Z57" i="1"/>
  <c r="Z58" i="1"/>
  <c r="Z59" i="1"/>
  <c r="Z60" i="1"/>
  <c r="U43" i="1"/>
  <c r="U55" i="1" l="1"/>
  <c r="U44" i="1"/>
  <c r="Y44" i="1"/>
  <c r="U45" i="1"/>
  <c r="U46" i="1"/>
  <c r="Y53" i="1"/>
  <c r="Y52" i="1"/>
  <c r="Y51" i="1"/>
  <c r="Y50" i="1"/>
  <c r="Y57" i="1"/>
  <c r="Y58" i="1"/>
  <c r="Y47" i="1"/>
  <c r="Y60" i="1"/>
  <c r="Y59" i="1"/>
  <c r="Y56" i="1"/>
  <c r="Y46" i="1" l="1"/>
  <c r="Y48" i="1"/>
  <c r="Y45" i="1"/>
  <c r="Y55" i="1"/>
  <c r="Y49" i="1"/>
  <c r="Y54" i="1"/>
  <c r="Y43" i="1"/>
  <c r="E3" i="3" l="1"/>
  <c r="E4" i="3"/>
  <c r="E5" i="3"/>
  <c r="E6" i="3"/>
  <c r="E7" i="3"/>
  <c r="E8" i="3"/>
  <c r="E9" i="3"/>
  <c r="E10" i="3"/>
  <c r="E11" i="3"/>
  <c r="E12" i="3"/>
  <c r="E13" i="3"/>
  <c r="E14" i="3"/>
  <c r="E15" i="3"/>
  <c r="E16" i="3"/>
  <c r="E17" i="3"/>
  <c r="E18" i="3"/>
  <c r="E19" i="3"/>
  <c r="E2" i="3"/>
  <c r="D3" i="3"/>
  <c r="D4" i="3"/>
  <c r="D5" i="3"/>
  <c r="D6" i="3"/>
  <c r="D7" i="3"/>
  <c r="D8" i="3"/>
  <c r="D9" i="3"/>
  <c r="D10" i="3"/>
  <c r="D11" i="3"/>
  <c r="D12" i="3"/>
  <c r="D13" i="3"/>
  <c r="D14" i="3"/>
  <c r="D15" i="3"/>
  <c r="D16" i="3"/>
  <c r="D17" i="3"/>
  <c r="D18" i="3"/>
  <c r="D19" i="3"/>
  <c r="D2" i="3"/>
  <c r="C3" i="3"/>
  <c r="C2" i="3"/>
  <c r="C4" i="3"/>
  <c r="C5" i="3"/>
  <c r="C6" i="3"/>
  <c r="C7" i="3"/>
  <c r="C8" i="3"/>
  <c r="C9" i="3"/>
  <c r="C10" i="3"/>
  <c r="C11" i="3"/>
  <c r="C12" i="3"/>
  <c r="C13" i="3"/>
  <c r="C14" i="3"/>
  <c r="C15" i="3"/>
  <c r="C16" i="3"/>
  <c r="C17" i="3"/>
  <c r="C18" i="3"/>
  <c r="C19" i="3"/>
  <c r="J4" i="3" l="1"/>
  <c r="J17" i="3"/>
  <c r="J9" i="3"/>
  <c r="J19" i="3"/>
  <c r="J11" i="3"/>
  <c r="J18" i="3"/>
  <c r="J10" i="3"/>
  <c r="J8" i="3"/>
  <c r="J15" i="3"/>
  <c r="J7" i="3"/>
  <c r="J14" i="3"/>
  <c r="J6" i="3"/>
  <c r="J13" i="3"/>
  <c r="J5" i="3"/>
  <c r="J3" i="3"/>
  <c r="J16" i="3"/>
  <c r="J12" i="3"/>
  <c r="J2" i="3"/>
  <c r="I3" i="3"/>
  <c r="I10" i="3"/>
  <c r="I17" i="3"/>
  <c r="I9" i="3"/>
  <c r="I16" i="3"/>
  <c r="I8" i="3"/>
  <c r="I15" i="3"/>
  <c r="I7" i="3"/>
  <c r="I14" i="3"/>
  <c r="I6" i="3"/>
  <c r="I13" i="3"/>
  <c r="I5" i="3"/>
  <c r="I18" i="3"/>
  <c r="I2" i="3"/>
  <c r="I12" i="3"/>
  <c r="I4" i="3"/>
  <c r="I19" i="3"/>
  <c r="I11" i="3"/>
  <c r="H4" i="3"/>
  <c r="H3" i="3"/>
  <c r="H6" i="3"/>
  <c r="H14" i="3"/>
  <c r="H10" i="3"/>
  <c r="H17" i="3"/>
  <c r="H9" i="3"/>
  <c r="H18" i="3"/>
  <c r="H16" i="3"/>
  <c r="H8" i="3"/>
  <c r="H15" i="3"/>
  <c r="H7" i="3"/>
  <c r="H13" i="3"/>
  <c r="H5" i="3"/>
  <c r="H2" i="3"/>
  <c r="H12" i="3"/>
  <c r="H19" i="3"/>
  <c r="H11" i="3"/>
  <c r="G19" i="3"/>
  <c r="G16" i="3"/>
  <c r="G5" i="3"/>
  <c r="G9" i="3"/>
  <c r="G13" i="3"/>
  <c r="G17" i="3"/>
  <c r="G12" i="3"/>
  <c r="G8" i="3"/>
  <c r="G2" i="3"/>
  <c r="G6" i="3"/>
  <c r="G10" i="3"/>
  <c r="G14" i="3"/>
  <c r="G18" i="3"/>
  <c r="G4" i="3"/>
  <c r="G3" i="3"/>
  <c r="G7" i="3"/>
  <c r="G11" i="3"/>
  <c r="G15" i="3"/>
  <c r="B11" i="6" l="1"/>
  <c r="B9" i="6"/>
  <c r="B9" i="5"/>
  <c r="B9" i="2" l="1"/>
  <c r="B11" i="2"/>
</calcChain>
</file>

<file path=xl/sharedStrings.xml><?xml version="1.0" encoding="utf-8"?>
<sst xmlns="http://schemas.openxmlformats.org/spreadsheetml/2006/main" count="238" uniqueCount="175">
  <si>
    <t>Instructions: Complete the following facility information.</t>
  </si>
  <si>
    <t>Facility Name:</t>
  </si>
  <si>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</si>
  <si>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</si>
  <si>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</si>
  <si>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</si>
  <si>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</si>
  <si>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</si>
  <si>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</si>
  <si>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</si>
  <si>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</si>
  <si>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</si>
  <si>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</si>
  <si>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</si>
  <si>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</si>
  <si>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</si>
  <si>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</si>
  <si>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</si>
  <si>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</si>
  <si>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</si>
  <si>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</si>
  <si>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</si>
  <si>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</si>
  <si>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</si>
  <si>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</si>
  <si>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</si>
  <si>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</si>
  <si>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</si>
  <si>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</si>
  <si>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</si>
  <si>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</si>
  <si>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</si>
  <si>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</si>
  <si>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Worksheet Instructions:</t>
  </si>
  <si>
    <t>Version:</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</si>
  <si>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</si>
  <si>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</si>
  <si>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</si>
  <si>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</si>
  <si>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</si>
  <si>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</si>
  <si>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</si>
  <si>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</si>
  <si>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</si>
  <si>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</si>
  <si>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</si>
  <si>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</si>
  <si>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</si>
  <si>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</si>
  <si>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</si>
  <si>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</si>
  <si>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</si>
  <si>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</si>
  <si>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</si>
  <si>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</si>
  <si>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75-46-7</t>
  </si>
  <si>
    <t>75-10-5</t>
  </si>
  <si>
    <t>593-53-3</t>
  </si>
  <si>
    <t>354-33-6</t>
  </si>
  <si>
    <t>811-97-2</t>
  </si>
  <si>
    <t>420-46-2</t>
  </si>
  <si>
    <t>75-37-6</t>
  </si>
  <si>
    <t>431-89-0</t>
  </si>
  <si>
    <t>460-73-1</t>
  </si>
  <si>
    <t>138495-42-8</t>
  </si>
  <si>
    <t>359-35-3</t>
  </si>
  <si>
    <t>430-66-0</t>
  </si>
  <si>
    <t>624-72-6</t>
  </si>
  <si>
    <t>677-56-5</t>
  </si>
  <si>
    <t>431-63-0</t>
  </si>
  <si>
    <t>690-39-1</t>
  </si>
  <si>
    <t>1814-88-6</t>
  </si>
  <si>
    <t>406-58-6</t>
  </si>
  <si>
    <t>Yes</t>
  </si>
  <si>
    <t>No</t>
  </si>
  <si>
    <t>HFC Produced</t>
  </si>
  <si>
    <t>HFC Production Data</t>
  </si>
  <si>
    <t>Purpose</t>
  </si>
  <si>
    <t>End-of-Year Inventory</t>
  </si>
  <si>
    <t>American Innovation and Manufacturing Act - HFC Producer Quarterly Report</t>
  </si>
  <si>
    <t>Transformation</t>
  </si>
  <si>
    <t>Destruction</t>
  </si>
  <si>
    <t>Section 1 - Facility Identification</t>
  </si>
  <si>
    <t>Section 2 - Production Data</t>
  </si>
  <si>
    <t>Section 3 - Recipient Facility Information</t>
  </si>
  <si>
    <t>Section 5 - End-of-Year Reporting</t>
  </si>
  <si>
    <t>Section 6 - HFC-23 Emissions</t>
  </si>
  <si>
    <t>[Common Name]</t>
  </si>
  <si>
    <t>[CASRN]</t>
  </si>
  <si>
    <t>[Month]</t>
  </si>
  <si>
    <t>[Quarter]</t>
  </si>
  <si>
    <t>[Year]</t>
  </si>
  <si>
    <t>[Purpose]</t>
  </si>
  <si>
    <t>[Common_Name_1]</t>
  </si>
  <si>
    <t>[Common_Name_2]</t>
  </si>
  <si>
    <t>[Common_Name_3]</t>
  </si>
  <si>
    <t>[Common_Name_4]</t>
  </si>
  <si>
    <t>[Option 1]</t>
  </si>
  <si>
    <t>Reporting Year:</t>
  </si>
  <si>
    <t>Section 4 - Application-Specific Allowance Holder Information</t>
  </si>
  <si>
    <t>Application-Specific Allowance Holder Information</t>
  </si>
  <si>
    <t>HFC</t>
  </si>
  <si>
    <t>Gross Production
(kg)
§84.31(b)(2)(iv)</t>
  </si>
  <si>
    <t>In-House Transformation
(kg)
§84.31(b)(2)(i)</t>
  </si>
  <si>
    <t>Second Party Transformation
(kg)
§84.31(b)(2)(i)</t>
  </si>
  <si>
    <t>Second Party Destruction
(kg)
§84.31(b)(2)(ii)</t>
  </si>
  <si>
    <t>In-House Process Agent Use
(kg)
§84.31(b)(2)(iii)</t>
  </si>
  <si>
    <t>Second Party Process Agent Use
(kg)
§84.31(b)(2)(iii)</t>
  </si>
  <si>
    <t>Net Production
(kg)
§84.31(b)(2)(iv)</t>
  </si>
  <si>
    <t>K37:K54</t>
  </si>
  <si>
    <t>HFC-23 Emissions</t>
  </si>
  <si>
    <t>Updated:</t>
  </si>
  <si>
    <t>In-House Destruction
(kg)
§84.31(b)(2)(ii)</t>
  </si>
  <si>
    <t>Quantity 
(kg)
§84.31(b)(2)(v)</t>
  </si>
  <si>
    <t>Quantity of Inventory
(kg)
§84.31(b)(2)(x)</t>
  </si>
  <si>
    <t>Instructions: Enter the quantity of each HFC that was produced during the quarter. If no HFCs were produced, the table may be left blank. If HFCs were produced for second party transformation or second party destruction, a copy of the transformation and/or destruction verification from each facility for whom HFCs were produced must be provided along with this report.</t>
  </si>
  <si>
    <t>Produced with Application-Specific Allowances
(kg)
§84.31(b)(2)(ix)</t>
  </si>
  <si>
    <t>Section 2 - Quarterly Production Information</t>
  </si>
  <si>
    <t>Instructions: Provide the quantity of each regulated substance held in inventory on December 31. Data should only be reported in the fourth quarter report.</t>
  </si>
  <si>
    <t>Application-Specific Allowance Holder From Whom Orders Were Placed
§84.31(b)(2)(ix)</t>
  </si>
  <si>
    <t>Quantity Produced
(kg)
§84.31(b)(2)(ix)</t>
  </si>
  <si>
    <t>Recipient Facility Name
§84.31(b)(2)(vii/viii)</t>
  </si>
  <si>
    <t>Process Agent Use</t>
  </si>
  <si>
    <t>HFC-23 Generated
(metric ton)
§84.31(b)(4)(ii)(A)</t>
  </si>
  <si>
    <t>HFC-23 Emitted
(metric ton)
§84.31(b)(4)(ii)(A)</t>
  </si>
  <si>
    <t>HFC-23 Generated and Captured for Feedstock Use in the U.S.
(metric ton)
§84.31(b)(4)(ii)(A)</t>
  </si>
  <si>
    <t>HFC-23 Generated and Captured for Destruction
(metric ton)
§84.31(b)(4)(ii)(A)</t>
  </si>
  <si>
    <t>HFC-23 Used for Feedstock without Prior Capture
(metric ton)
§84.31(b)(4)(ii)(A)</t>
  </si>
  <si>
    <t>HFC-23 Destroyed without Prior Capture
(metric ton)
§84.31(b)(4)(ii)(A)</t>
  </si>
  <si>
    <t>Did the facility produce HFC-23 during the reporting year?</t>
  </si>
  <si>
    <t>Were HFCs produced during the reporting period?</t>
  </si>
  <si>
    <t>Instructions: Provide annual facility-level data on HFC-23 emissions. Data should only be reported in the fourth quarter report.</t>
  </si>
  <si>
    <t>HFC-23 Generated and Captured for Consumptive Use
(metric ton)
§84.31(b)(4)(ii)(A)</t>
  </si>
  <si>
    <t>EPA may request additional information or ask follow up questions to verify the accuracy of this submission and supporting documentation, including pursuant to CAA section 114 as authorized under the AIM Act.</t>
  </si>
  <si>
    <t>EPA Form # 5900-546</t>
  </si>
  <si>
    <t>Facility ID:</t>
  </si>
  <si>
    <t>HFC Allocation Rule Reporting HelpDesk</t>
  </si>
  <si>
    <t>AIM Act Paperwork Reduction Act Burden</t>
  </si>
  <si>
    <t>OMB Control Number: 2060-0734</t>
  </si>
  <si>
    <t>Expiration Date: 12/31/2024</t>
  </si>
  <si>
    <t>Exchange Value</t>
  </si>
  <si>
    <t>HFC-23 Generated and Captured for Any Purpose
(metric ton)
§84.31(b)(4)(ii)(A)</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</si>
  <si>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38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</si>
  <si>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Were any orders placed from application-specific allowance holders or were HFCs produced for application-specific end-uses?</t>
  </si>
  <si>
    <t>Amount of Production/Consumption Allowances Expended
(MTEVe)
§84.31(b)(2)(iv)</t>
  </si>
  <si>
    <t>Amount of Application-Specific Allowances Expended 
(MTEVe) 
§84.31(b)(2)(iv)</t>
  </si>
  <si>
    <t>Propellants in MDIs</t>
  </si>
  <si>
    <t>Defense Sprays</t>
  </si>
  <si>
    <t>Structural Composite Foam</t>
  </si>
  <si>
    <t>Semiconductors</t>
  </si>
  <si>
    <t>Onboard Aerospace Fire Suppression</t>
  </si>
  <si>
    <t>Military</t>
  </si>
  <si>
    <t>Instructions: Identify the application-specific allowance holders that conferred allowances from whom orders were placed, and the quantity of specific HFCs produced for those listed applications by expending application-specific allowances.</t>
  </si>
  <si>
    <t>Application-Specific Allowance Holder Company ID</t>
  </si>
  <si>
    <t>Were any produced HFCs shipped off-site during the reporting period to another facility or a second party for transformation, destruction, or process agent use?</t>
  </si>
  <si>
    <t>3a</t>
  </si>
  <si>
    <t>3b</t>
  </si>
  <si>
    <t>5a</t>
  </si>
  <si>
    <t>5b</t>
  </si>
  <si>
    <t>7a</t>
  </si>
  <si>
    <t>7b</t>
  </si>
  <si>
    <t>On-Site</t>
  </si>
  <si>
    <t>Off-Site</t>
  </si>
  <si>
    <t xml:space="preserve">Instructions: Provide the quantity of regulated substances sold or transferred during the quarter to a facility other than the production facility for use in processes resulting in their transformation, destruction, or use as a process agent. Provide a copy of the transformation verification from each second party transformer showing their intent to transform those substances or a copy of the destruction verification from each second party destroyer confirming it destroyed the same regulated substance. </t>
  </si>
  <si>
    <t>Off-Site/Second Party Transformation, Destruction, or Process Agent Information</t>
  </si>
  <si>
    <t xml:space="preserve">Complete and submit an HFC Producer Quarterly Report if your facility produces HFCs. Section 1 must be completed prior to submission. Section 2 must be completed if your facility produced HFCs during the reporting quarter; if no HFCs were produced during the quarter, Section 2 may be left blank. Section 3 must be completed if your facility sold or shipped produced HFCs off-site during the quarter for transformation, destruction, or process agent use. Section 4 must be completed if orders were placed or material was produced for application-specific allowance holders. Sections 5 and 6 must be completed if your facility is reporting quarter 4 activity.
Producers of HFC-23: Gross quarterly production reported under Section 2 is the total amount of HFC-23 generated, including the quantity produced for consumptive uses (where allowances were expended), quantity transformed, quantity destroyed, and quantity emitted. Reporting quantities emitted quarterly in column 9 of Section 2 is encouraged, but optional. The total amount of quarterly gross production reported under Section 2 and aggregated for the control period should be the same as the amount of annual HFC-23 generation reported in the fourth quarter report in Section 6. Section 6 distinguishes between those amounts captured for feedstock use and destruction and those amounts used for feedstock and destruction without prior capture. </t>
  </si>
  <si>
    <t>r0.5</t>
  </si>
  <si>
    <t>HFC-23 Produced and Emitted
(kg)
(Optional)</t>
  </si>
  <si>
    <t>10a</t>
  </si>
  <si>
    <t>10b</t>
  </si>
  <si>
    <t>10c</t>
  </si>
  <si>
    <t>10d</t>
  </si>
  <si>
    <t>10e</t>
  </si>
  <si>
    <t>10f</t>
  </si>
  <si>
    <t>HFC-23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</si>
</sst>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rgb="FF000000"/>
      <name val="Arial"/>
      <family val="2"/>
    </font>
    <font>
      <b/>
      <sz val="16"/>
      <color theme="1"/>
      <name val="Arial"/>
      <family val="2"/>
    </font>
    <font>
      <sz val="11"/>
      <color theme="0" tint="-0.249977111117893"/>
      <name val="Arial"/>
      <family val="2"/>
    </font>
    <font>
      <u/>
      <sz val="11"/>
      <color rgb="FF0563C1"/>
      <name val="Arial"/>
      <family val="2"/>
    </font>
    <font>
      <sz val="11"/>
      <color rgb="FF0563C1"/>
      <name val="Arial"/>
      <family val="2"/>
    </font>
    <font>
      <sz val="10"/>
      <color rgb="FF0563C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rgb="FFBFBFBF"/>
        <bgColor indexed="64"/>
      </patternFill>
    </fill>
  </fills>
  <borders count="4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11" fillId="0" borderId="0"/>
    <xf numFmtId="0" fontId="14" fillId="0" borderId="0" applyNumberFormat="0" applyFill="0" applyBorder="0" applyAlignment="0" applyProtection="0">
      <alignment vertical="top"/>
      <protection locked="0"/>
    </xf>
    <xf numFmtId="0" fontId="19" fillId="0" borderId="0"/>
    <xf numFmtId="0" fontId="20" fillId="0" borderId="0"/>
  </cellStyleXfs>
  <cellXfs count="201">
    <xf numFmtId="0" fontId="0" fillId="0" borderId="0" xfId="0"/>
    <xf numFmtId="0" fontId="17" fillId="3" borderId="3" xfId="1" applyFont="1" applyFill="1" applyBorder="1" applyAlignment="1" applyProtection="1">
      <alignment horizontal="center" vertical="center" wrapText="1"/>
      <protection locked="0"/>
    </xf>
    <xf numFmtId="0" fontId="12" fillId="4" borderId="2" xfId="1" applyFont="1" applyFill="1" applyBorder="1" applyAlignment="1" applyProtection="1">
      <alignment horizontal="left" vertical="center"/>
    </xf>
    <xf numFmtId="0" fontId="17" fillId="2" borderId="1" xfId="1" applyFont="1" applyFill="1" applyBorder="1" applyAlignment="1" applyProtection="1">
      <alignment horizontal="center" vertical="center" wrapText="1"/>
    </xf>
    <xf numFmtId="0" fontId="17" fillId="2" borderId="1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6" fillId="0" borderId="0" xfId="1" applyFont="1" applyBorder="1" applyAlignment="1" applyProtection="1">
      <alignment horizontal="left" vertical="center"/>
    </xf>
    <xf numFmtId="0" fontId="12" fillId="4" borderId="18" xfId="1" applyFont="1" applyFill="1" applyBorder="1" applyAlignment="1" applyProtection="1">
      <alignment horizontal="left" vertical="center"/>
    </xf>
    <xf numFmtId="14" fontId="17" fillId="0" borderId="9" xfId="0" applyNumberFormat="1" applyFont="1" applyBorder="1" applyAlignment="1">
      <alignment horizontal="left" vertical="center"/>
    </xf>
    <xf numFmtId="0" fontId="17" fillId="3" borderId="2" xfId="1" applyFont="1" applyFill="1" applyBorder="1" applyAlignment="1" applyProtection="1">
      <alignment horizontal="center" vertical="center" wrapText="1"/>
      <protection locked="0"/>
    </xf>
    <xf numFmtId="0" fontId="17" fillId="3" borderId="12" xfId="1" applyFont="1" applyFill="1" applyBorder="1" applyAlignment="1" applyProtection="1">
      <alignment horizontal="center" vertical="center" wrapText="1"/>
      <protection locked="0"/>
    </xf>
    <xf numFmtId="0" fontId="17" fillId="3" borderId="22" xfId="1" applyFont="1" applyFill="1" applyBorder="1" applyAlignment="1" applyProtection="1">
      <alignment horizontal="center" vertical="center" wrapText="1"/>
      <protection locked="0"/>
    </xf>
    <xf numFmtId="0" fontId="12" fillId="0" borderId="0" xfId="1" applyFont="1" applyBorder="1" applyAlignment="1" applyProtection="1">
      <alignment vertical="center" wrapText="1"/>
    </xf>
    <xf numFmtId="0" fontId="16" fillId="0" borderId="0" xfId="1" applyFont="1" applyFill="1" applyAlignment="1">
      <alignment horizontal="left" vertical="center"/>
    </xf>
    <xf numFmtId="0" fontId="15" fillId="0" borderId="0" xfId="1" applyFont="1" applyFill="1" applyAlignment="1">
      <alignment vertical="center"/>
    </xf>
    <xf numFmtId="0" fontId="16" fillId="0" borderId="16" xfId="1" applyFont="1" applyBorder="1" applyAlignment="1" applyProtection="1">
      <alignment vertical="center"/>
    </xf>
    <xf numFmtId="0" fontId="10" fillId="0" borderId="3" xfId="0" applyFont="1" applyBorder="1" applyAlignment="1">
      <alignment horizontal="center" vertical="center"/>
    </xf>
    <xf numFmtId="0" fontId="0" fillId="0" borderId="0" xfId="0"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horizontal="center" vertical="center"/>
    </xf>
    <xf numFmtId="0" fontId="22" fillId="0" borderId="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3" xfId="0"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7" fillId="3" borderId="40" xfId="1" applyFont="1" applyFill="1" applyBorder="1" applyAlignment="1" applyProtection="1">
      <alignment horizontal="center" vertical="center" wrapText="1"/>
      <protection locked="0"/>
    </xf>
    <xf numFmtId="0" fontId="17" fillId="3" borderId="41"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locked="0"/>
    </xf>
    <xf numFmtId="0" fontId="8" fillId="3" borderId="17"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wrapText="1"/>
      <protection locked="0"/>
    </xf>
    <xf numFmtId="0" fontId="8" fillId="3" borderId="12" xfId="1" applyFont="1" applyFill="1" applyBorder="1" applyAlignment="1" applyProtection="1">
      <alignment horizontal="center" vertical="center" wrapText="1"/>
      <protection locked="0"/>
    </xf>
    <xf numFmtId="0" fontId="8" fillId="3" borderId="22" xfId="1" applyFont="1" applyFill="1" applyBorder="1" applyAlignment="1" applyProtection="1">
      <alignment horizontal="center" vertical="center" wrapText="1"/>
      <protection locked="0"/>
    </xf>
    <xf numFmtId="0" fontId="17" fillId="0" borderId="0" xfId="0"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12" fillId="0" borderId="0" xfId="1" applyFont="1" applyBorder="1" applyAlignment="1" applyProtection="1">
      <alignment vertical="center"/>
    </xf>
    <xf numFmtId="0" fontId="9" fillId="0" borderId="0" xfId="0" applyFont="1" applyAlignme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17" fillId="0" borderId="0" xfId="0" applyFont="1" applyAlignment="1">
      <alignment vertical="center"/>
    </xf>
    <xf numFmtId="0" fontId="17" fillId="0" borderId="9" xfId="0" applyFont="1" applyBorder="1" applyAlignment="1">
      <alignment vertical="center"/>
    </xf>
    <xf numFmtId="0" fontId="17" fillId="0" borderId="7" xfId="0" applyFont="1" applyBorder="1" applyAlignment="1">
      <alignment vertical="center"/>
    </xf>
    <xf numFmtId="0" fontId="17" fillId="0" borderId="0" xfId="0" applyFont="1" applyAlignment="1">
      <alignment horizontal="center" vertical="center"/>
    </xf>
    <xf numFmtId="0" fontId="17" fillId="0" borderId="29" xfId="0" applyFont="1" applyBorder="1" applyAlignment="1">
      <alignment vertical="center"/>
    </xf>
    <xf numFmtId="0" fontId="17" fillId="0" borderId="8" xfId="0" applyFont="1" applyBorder="1" applyAlignment="1">
      <alignment vertical="center"/>
    </xf>
    <xf numFmtId="0" fontId="16" fillId="2" borderId="1" xfId="1" applyFont="1" applyFill="1" applyBorder="1" applyAlignment="1" applyProtection="1">
      <alignment vertical="center"/>
    </xf>
    <xf numFmtId="0" fontId="16" fillId="4" borderId="12" xfId="0" applyFont="1" applyFill="1" applyBorder="1" applyAlignment="1">
      <alignment vertical="center"/>
    </xf>
    <xf numFmtId="0" fontId="9" fillId="0" borderId="3" xfId="0" applyFont="1" applyBorder="1" applyAlignment="1">
      <alignment vertical="center"/>
    </xf>
    <xf numFmtId="0" fontId="24" fillId="0" borderId="0" xfId="0" applyFont="1" applyAlignment="1">
      <alignment vertical="center"/>
    </xf>
    <xf numFmtId="2" fontId="17" fillId="0" borderId="3" xfId="0" applyNumberFormat="1" applyFont="1" applyBorder="1" applyAlignment="1">
      <alignment vertical="center"/>
    </xf>
    <xf numFmtId="0" fontId="17" fillId="0" borderId="3" xfId="0" applyFont="1" applyBorder="1" applyAlignment="1">
      <alignment vertical="center"/>
    </xf>
    <xf numFmtId="0" fontId="7" fillId="0" borderId="0" xfId="0" applyFont="1" applyAlignment="1">
      <alignment vertical="center"/>
    </xf>
    <xf numFmtId="3" fontId="0" fillId="0" borderId="3" xfId="0" applyNumberFormat="1" applyBorder="1" applyAlignment="1">
      <alignment horizontal="center" vertical="center"/>
    </xf>
    <xf numFmtId="4" fontId="9" fillId="3" borderId="21" xfId="1" applyNumberFormat="1" applyFont="1" applyFill="1" applyBorder="1" applyAlignment="1" applyProtection="1">
      <alignment horizontal="center" vertical="center" wrapText="1"/>
      <protection locked="0"/>
    </xf>
    <xf numFmtId="4" fontId="9" fillId="3" borderId="11" xfId="1" applyNumberFormat="1" applyFont="1" applyFill="1" applyBorder="1" applyAlignment="1" applyProtection="1">
      <alignment horizontal="center" vertical="center" wrapText="1"/>
      <protection locked="0"/>
    </xf>
    <xf numFmtId="4" fontId="9" fillId="3" borderId="13" xfId="1" applyNumberFormat="1" applyFont="1" applyFill="1" applyBorder="1" applyAlignment="1" applyProtection="1">
      <alignment horizontal="center" vertical="center" wrapText="1"/>
      <protection locked="0"/>
    </xf>
    <xf numFmtId="0" fontId="17" fillId="0" borderId="0" xfId="1" applyFont="1" applyBorder="1" applyAlignment="1">
      <alignment vertical="center"/>
    </xf>
    <xf numFmtId="0" fontId="17" fillId="0" borderId="0" xfId="1"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5" fillId="0" borderId="0" xfId="0" applyFont="1" applyAlignment="1">
      <alignment vertical="center"/>
    </xf>
    <xf numFmtId="0" fontId="13" fillId="3" borderId="11" xfId="1" applyFont="1" applyFill="1" applyBorder="1" applyAlignment="1" applyProtection="1">
      <alignment horizontal="center" vertical="center" wrapText="1"/>
      <protection locked="0"/>
    </xf>
    <xf numFmtId="0" fontId="13" fillId="3" borderId="19" xfId="1" applyNumberFormat="1" applyFont="1" applyFill="1" applyBorder="1" applyAlignment="1" applyProtection="1">
      <alignment horizontal="center" vertical="center" wrapText="1"/>
      <protection locked="0"/>
    </xf>
    <xf numFmtId="0" fontId="5" fillId="3" borderId="1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4" fontId="5" fillId="3" borderId="3" xfId="1" applyNumberFormat="1" applyFont="1" applyFill="1" applyBorder="1" applyAlignment="1" applyProtection="1">
      <alignment horizontal="center" vertical="center" wrapText="1"/>
      <protection locked="0"/>
    </xf>
    <xf numFmtId="4" fontId="5" fillId="3" borderId="3" xfId="0" applyNumberFormat="1" applyFont="1" applyFill="1" applyBorder="1" applyAlignment="1" applyProtection="1">
      <alignment horizontal="center" vertical="center" wrapText="1"/>
      <protection locked="0"/>
    </xf>
    <xf numFmtId="0" fontId="5" fillId="3" borderId="12" xfId="1" applyFont="1" applyFill="1" applyBorder="1" applyAlignment="1" applyProtection="1">
      <alignment horizontal="center" vertical="center" wrapText="1"/>
      <protection locked="0"/>
    </xf>
    <xf numFmtId="4" fontId="5" fillId="3" borderId="22" xfId="1" applyNumberFormat="1" applyFont="1" applyFill="1" applyBorder="1" applyAlignment="1" applyProtection="1">
      <alignment horizontal="center" vertical="center" wrapText="1"/>
      <protection locked="0"/>
    </xf>
    <xf numFmtId="4" fontId="5" fillId="3" borderId="22" xfId="0" applyNumberFormat="1" applyFont="1" applyFill="1" applyBorder="1" applyAlignment="1" applyProtection="1">
      <alignment horizontal="center" vertical="center" wrapText="1"/>
      <protection locked="0"/>
    </xf>
    <xf numFmtId="0" fontId="25" fillId="0" borderId="23" xfId="2" applyFont="1" applyBorder="1" applyAlignment="1" applyProtection="1">
      <alignment vertical="center"/>
    </xf>
    <xf numFmtId="0" fontId="26" fillId="0" borderId="7" xfId="0" applyFont="1" applyBorder="1" applyAlignment="1">
      <alignment vertical="center"/>
    </xf>
    <xf numFmtId="0" fontId="25" fillId="0" borderId="10" xfId="2" applyFont="1" applyBorder="1" applyAlignment="1" applyProtection="1">
      <alignment vertical="center"/>
    </xf>
    <xf numFmtId="0" fontId="26" fillId="0" borderId="8" xfId="0" applyFont="1" applyBorder="1" applyAlignment="1">
      <alignment vertical="center"/>
    </xf>
    <xf numFmtId="0" fontId="26" fillId="0" borderId="0" xfId="0" applyFont="1" applyBorder="1" applyAlignment="1">
      <alignment vertical="center"/>
    </xf>
    <xf numFmtId="0" fontId="26" fillId="0" borderId="6" xfId="0" applyFont="1" applyBorder="1" applyAlignment="1">
      <alignment vertical="center"/>
    </xf>
    <xf numFmtId="4" fontId="8" fillId="3" borderId="17" xfId="0" applyNumberFormat="1"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4" fontId="8" fillId="3" borderId="3" xfId="0" applyNumberFormat="1"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4" fontId="8" fillId="3" borderId="22" xfId="0" applyNumberFormat="1"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wrapText="1"/>
      <protection locked="0"/>
    </xf>
    <xf numFmtId="4" fontId="13" fillId="3" borderId="26" xfId="1" applyNumberFormat="1" applyFont="1" applyFill="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protection locked="0"/>
    </xf>
    <xf numFmtId="4" fontId="13" fillId="3" borderId="27" xfId="1" applyNumberFormat="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4" fontId="13" fillId="3" borderId="31" xfId="1" applyNumberFormat="1" applyFont="1" applyFill="1" applyBorder="1" applyAlignment="1" applyProtection="1">
      <alignment horizontal="center" vertical="center" wrapText="1"/>
      <protection locked="0"/>
    </xf>
    <xf numFmtId="4" fontId="13" fillId="3" borderId="12" xfId="1" applyNumberFormat="1" applyFont="1" applyFill="1" applyBorder="1" applyAlignment="1" applyProtection="1">
      <alignment horizontal="center" vertical="center" wrapText="1"/>
      <protection locked="0"/>
    </xf>
    <xf numFmtId="4" fontId="13" fillId="3" borderId="22" xfId="1" applyNumberFormat="1" applyFont="1" applyFill="1" applyBorder="1" applyAlignment="1" applyProtection="1">
      <alignment horizontal="center" vertical="center" wrapText="1"/>
      <protection locked="0"/>
    </xf>
    <xf numFmtId="4" fontId="13" fillId="3" borderId="22" xfId="0" applyNumberFormat="1" applyFont="1" applyFill="1" applyBorder="1" applyAlignment="1" applyProtection="1">
      <alignment horizontal="center" vertical="center"/>
      <protection locked="0"/>
    </xf>
    <xf numFmtId="4" fontId="13" fillId="3" borderId="13" xfId="0" applyNumberFormat="1" applyFont="1" applyFill="1" applyBorder="1" applyAlignment="1" applyProtection="1">
      <alignment horizontal="center" vertical="center"/>
      <protection locked="0"/>
    </xf>
    <xf numFmtId="0" fontId="17" fillId="0" borderId="0" xfId="0" applyFont="1" applyAlignment="1">
      <alignment horizontal="left" vertical="center"/>
    </xf>
    <xf numFmtId="0" fontId="13" fillId="3" borderId="11"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25" fillId="0" borderId="29" xfId="2" applyFont="1" applyBorder="1" applyAlignment="1" applyProtection="1">
      <alignment vertical="center"/>
    </xf>
    <xf numFmtId="0" fontId="25" fillId="0" borderId="0" xfId="2" applyFont="1" applyBorder="1" applyAlignment="1" applyProtection="1">
      <alignment vertical="center"/>
    </xf>
    <xf numFmtId="0" fontId="25" fillId="0" borderId="6" xfId="2" applyFont="1" applyBorder="1" applyAlignment="1" applyProtection="1">
      <alignment vertical="center"/>
    </xf>
    <xf numFmtId="0" fontId="3" fillId="3" borderId="14" xfId="1" applyFont="1" applyFill="1" applyBorder="1" applyAlignment="1" applyProtection="1">
      <alignment horizontal="center" vertical="center" wrapText="1"/>
      <protection locked="0"/>
    </xf>
    <xf numFmtId="0" fontId="0" fillId="0" borderId="7" xfId="0" applyBorder="1"/>
    <xf numFmtId="0" fontId="0" fillId="0" borderId="8" xfId="0" applyBorder="1"/>
    <xf numFmtId="0" fontId="25" fillId="0" borderId="9" xfId="2" applyFont="1" applyBorder="1" applyAlignment="1" applyProtection="1">
      <alignment vertical="center"/>
    </xf>
    <xf numFmtId="0" fontId="27" fillId="0" borderId="6" xfId="0" applyFont="1" applyBorder="1"/>
    <xf numFmtId="0" fontId="27" fillId="0" borderId="0" xfId="0" applyFont="1" applyBorder="1"/>
    <xf numFmtId="0" fontId="18" fillId="0" borderId="29" xfId="2" applyFont="1" applyBorder="1" applyAlignment="1" applyProtection="1">
      <alignment vertical="center"/>
    </xf>
    <xf numFmtId="0" fontId="17" fillId="0" borderId="0" xfId="1" applyFont="1" applyFill="1" applyBorder="1" applyAlignment="1" applyProtection="1">
      <alignment vertical="center"/>
    </xf>
    <xf numFmtId="0" fontId="13" fillId="0" borderId="0" xfId="1" applyFont="1" applyFill="1" applyBorder="1" applyAlignment="1" applyProtection="1">
      <alignment horizontal="left" vertical="center"/>
    </xf>
    <xf numFmtId="0" fontId="13" fillId="0" borderId="0" xfId="1" applyNumberFormat="1" applyFont="1" applyFill="1" applyBorder="1" applyAlignment="1" applyProtection="1">
      <alignment vertical="center"/>
    </xf>
    <xf numFmtId="0" fontId="17" fillId="0" borderId="0" xfId="0" applyFont="1" applyFill="1" applyAlignment="1" applyProtection="1">
      <alignment vertical="center"/>
    </xf>
    <xf numFmtId="0" fontId="2" fillId="2" borderId="17" xfId="1" applyFont="1" applyFill="1" applyBorder="1" applyAlignment="1" applyProtection="1">
      <alignment horizontal="center" vertical="center" wrapText="1"/>
    </xf>
    <xf numFmtId="0" fontId="17" fillId="2" borderId="42" xfId="1" applyFont="1" applyFill="1" applyBorder="1" applyAlignment="1" applyProtection="1">
      <alignment horizontal="center" vertical="center" wrapText="1"/>
    </xf>
    <xf numFmtId="0" fontId="17" fillId="3" borderId="10" xfId="1" applyFont="1" applyFill="1" applyBorder="1" applyAlignment="1" applyProtection="1">
      <alignment horizontal="center" vertical="center" wrapText="1"/>
      <protection locked="0"/>
    </xf>
    <xf numFmtId="0" fontId="17" fillId="3" borderId="5" xfId="1" applyFont="1" applyFill="1" applyBorder="1" applyAlignment="1" applyProtection="1">
      <alignment horizontal="center" vertical="center" wrapText="1"/>
      <protection locked="0"/>
    </xf>
    <xf numFmtId="0" fontId="17" fillId="3" borderId="43" xfId="1" applyFont="1" applyFill="1" applyBorder="1" applyAlignment="1" applyProtection="1">
      <alignment horizontal="center" vertical="center" wrapText="1"/>
      <protection locked="0"/>
    </xf>
    <xf numFmtId="164" fontId="1" fillId="4" borderId="5" xfId="0" applyNumberFormat="1" applyFont="1" applyFill="1" applyBorder="1" applyAlignment="1" applyProtection="1">
      <alignment horizontal="center" vertical="center" wrapText="1"/>
    </xf>
    <xf numFmtId="164" fontId="1" fillId="5" borderId="11" xfId="0" applyNumberFormat="1" applyFont="1" applyFill="1" applyBorder="1" applyAlignment="1">
      <alignment horizontal="center" vertical="center" wrapText="1"/>
    </xf>
    <xf numFmtId="164" fontId="1" fillId="4" borderId="43" xfId="0" applyNumberFormat="1" applyFont="1" applyFill="1" applyBorder="1" applyAlignment="1" applyProtection="1">
      <alignment horizontal="center" vertical="center" wrapText="1"/>
    </xf>
    <xf numFmtId="164" fontId="1" fillId="5" borderId="13" xfId="0" applyNumberFormat="1" applyFont="1" applyFill="1" applyBorder="1" applyAlignment="1">
      <alignment horizontal="center" vertical="center" wrapText="1"/>
    </xf>
    <xf numFmtId="0" fontId="1" fillId="0" borderId="9" xfId="0" applyFont="1" applyBorder="1" applyAlignment="1">
      <alignment vertical="center"/>
    </xf>
    <xf numFmtId="0" fontId="1" fillId="2" borderId="17" xfId="1" applyFont="1" applyFill="1" applyBorder="1" applyAlignment="1" applyProtection="1">
      <alignment horizontal="center" vertical="center" wrapText="1"/>
    </xf>
    <xf numFmtId="0" fontId="1" fillId="4" borderId="41" xfId="0" applyFont="1" applyFill="1" applyBorder="1" applyAlignment="1">
      <alignment horizontal="center" vertical="center"/>
    </xf>
    <xf numFmtId="0" fontId="5" fillId="3" borderId="1" xfId="1" applyFont="1" applyFill="1" applyBorder="1" applyAlignment="1" applyProtection="1">
      <alignment horizontal="center" vertical="center" wrapText="1"/>
      <protection locked="0"/>
    </xf>
    <xf numFmtId="4" fontId="5" fillId="3" borderId="17" xfId="1" applyNumberFormat="1" applyFont="1" applyFill="1" applyBorder="1" applyAlignment="1" applyProtection="1">
      <alignment horizontal="center" vertical="center" wrapText="1"/>
      <protection locked="0"/>
    </xf>
    <xf numFmtId="4" fontId="5" fillId="3" borderId="17" xfId="0" applyNumberFormat="1" applyFont="1" applyFill="1" applyBorder="1" applyAlignment="1" applyProtection="1">
      <alignment horizontal="center" vertical="center" wrapText="1"/>
      <protection locked="0"/>
    </xf>
    <xf numFmtId="164" fontId="1" fillId="4" borderId="42" xfId="0" applyNumberFormat="1" applyFont="1" applyFill="1" applyBorder="1" applyAlignment="1" applyProtection="1">
      <alignment horizontal="center" vertical="center" wrapText="1"/>
    </xf>
    <xf numFmtId="164" fontId="1" fillId="5" borderId="14" xfId="0" applyNumberFormat="1" applyFont="1" applyFill="1" applyBorder="1" applyAlignment="1">
      <alignment horizontal="center" vertical="center" wrapText="1"/>
    </xf>
    <xf numFmtId="0" fontId="6" fillId="0" borderId="0" xfId="0" applyFont="1" applyAlignment="1">
      <alignment horizontal="left" vertical="center" wrapText="1"/>
    </xf>
    <xf numFmtId="0" fontId="16" fillId="5" borderId="3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4" borderId="12"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2" borderId="4" xfId="1" applyFont="1" applyFill="1" applyBorder="1" applyAlignment="1" applyProtection="1">
      <alignment horizontal="center" vertical="center" wrapText="1"/>
    </xf>
    <xf numFmtId="0" fontId="16" fillId="2" borderId="37" xfId="1" applyFont="1" applyFill="1" applyBorder="1" applyAlignment="1" applyProtection="1">
      <alignment horizontal="center" vertical="center" wrapText="1"/>
    </xf>
    <xf numFmtId="0" fontId="16" fillId="2" borderId="35"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xf>
    <xf numFmtId="0" fontId="16" fillId="5" borderId="4" xfId="0" applyFont="1" applyFill="1" applyBorder="1" applyAlignment="1">
      <alignment horizontal="center" vertical="center" wrapText="1"/>
    </xf>
    <xf numFmtId="0" fontId="16" fillId="5" borderId="3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2" fillId="2" borderId="18" xfId="1" applyFont="1" applyFill="1" applyBorder="1" applyAlignment="1" applyProtection="1">
      <alignment horizontal="center" vertical="center" wrapText="1"/>
    </xf>
    <xf numFmtId="0" fontId="12" fillId="2" borderId="38" xfId="1" applyFont="1" applyFill="1" applyBorder="1" applyAlignment="1" applyProtection="1">
      <alignment horizontal="center" vertical="center" wrapText="1"/>
    </xf>
    <xf numFmtId="0" fontId="12" fillId="2" borderId="34" xfId="1" applyFont="1" applyFill="1" applyBorder="1" applyAlignment="1" applyProtection="1">
      <alignment horizontal="center" vertical="center" wrapText="1"/>
    </xf>
    <xf numFmtId="0" fontId="16" fillId="4" borderId="3" xfId="0" applyFont="1" applyFill="1" applyBorder="1" applyAlignment="1">
      <alignment horizontal="center" vertical="center" wrapText="1"/>
    </xf>
    <xf numFmtId="0" fontId="16" fillId="2" borderId="15" xfId="1" applyFont="1" applyFill="1" applyBorder="1" applyAlignment="1" applyProtection="1">
      <alignment horizontal="center" vertical="center" wrapText="1"/>
    </xf>
    <xf numFmtId="0" fontId="16" fillId="2" borderId="24" xfId="1" applyFont="1" applyFill="1" applyBorder="1" applyAlignment="1" applyProtection="1">
      <alignment horizontal="center" vertical="center" wrapText="1"/>
    </xf>
    <xf numFmtId="0" fontId="16" fillId="2" borderId="25"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 fillId="0" borderId="5"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23" fillId="0" borderId="0" xfId="0" applyFont="1" applyAlignment="1">
      <alignment horizontal="left" vertical="center"/>
    </xf>
    <xf numFmtId="0" fontId="23" fillId="0" borderId="6" xfId="0" applyFont="1" applyBorder="1" applyAlignment="1">
      <alignment horizontal="left" vertical="center"/>
    </xf>
    <xf numFmtId="0" fontId="16" fillId="4" borderId="1"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0" borderId="0" xfId="0" applyFont="1" applyAlignment="1">
      <alignment horizontal="left" vertical="center" wrapText="1"/>
    </xf>
    <xf numFmtId="0" fontId="25" fillId="0" borderId="6" xfId="2" applyFont="1" applyBorder="1" applyAlignment="1" applyProtection="1">
      <alignment horizontal="left" vertical="center"/>
    </xf>
    <xf numFmtId="0" fontId="25" fillId="0" borderId="0" xfId="2" applyFont="1" applyBorder="1" applyAlignment="1" applyProtection="1">
      <alignment horizontal="left" vertical="center"/>
    </xf>
    <xf numFmtId="0" fontId="25" fillId="0" borderId="28" xfId="2" applyFont="1" applyBorder="1" applyAlignment="1" applyProtection="1">
      <alignment horizontal="left" vertical="center"/>
    </xf>
    <xf numFmtId="0" fontId="25" fillId="0" borderId="32" xfId="2" applyFont="1" applyBorder="1" applyAlignment="1" applyProtection="1">
      <alignment horizontal="left" vertical="center"/>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6" fillId="2" borderId="3"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6" fillId="4" borderId="19"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30" xfId="0" applyFont="1" applyFill="1" applyBorder="1" applyAlignment="1">
      <alignment horizontal="center" vertical="center"/>
    </xf>
    <xf numFmtId="0" fontId="16" fillId="2" borderId="11"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2" fillId="0" borderId="0" xfId="1" applyFont="1" applyBorder="1" applyAlignment="1" applyProtection="1">
      <alignment horizontal="left" vertical="top" wrapText="1"/>
    </xf>
    <xf numFmtId="0" fontId="16" fillId="2" borderId="15" xfId="1" applyFont="1" applyFill="1" applyBorder="1" applyAlignment="1" applyProtection="1">
      <alignment horizontal="center" vertical="center"/>
    </xf>
    <xf numFmtId="0" fontId="16" fillId="2" borderId="24" xfId="1" applyFont="1" applyFill="1" applyBorder="1" applyAlignment="1" applyProtection="1">
      <alignment horizontal="center" vertical="center"/>
    </xf>
    <xf numFmtId="0" fontId="16" fillId="2" borderId="25" xfId="1" applyFont="1" applyFill="1" applyBorder="1" applyAlignment="1" applyProtection="1">
      <alignment horizontal="center" vertical="center"/>
    </xf>
    <xf numFmtId="0" fontId="16" fillId="4" borderId="5" xfId="0" applyFont="1" applyFill="1" applyBorder="1" applyAlignment="1">
      <alignment horizontal="left" vertical="center"/>
    </xf>
    <xf numFmtId="0" fontId="16" fillId="4" borderId="32" xfId="0" applyFont="1" applyFill="1" applyBorder="1" applyAlignment="1">
      <alignment horizontal="left" vertical="center"/>
    </xf>
    <xf numFmtId="0" fontId="16" fillId="4" borderId="33" xfId="0" applyFont="1" applyFill="1" applyBorder="1" applyAlignment="1">
      <alignment horizontal="left"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6" fillId="2" borderId="19" xfId="1" applyFont="1" applyFill="1" applyBorder="1" applyAlignment="1" applyProtection="1">
      <alignment horizontal="center" vertical="center" wrapText="1"/>
    </xf>
    <xf numFmtId="0" fontId="16" fillId="2" borderId="36" xfId="1" applyFont="1" applyFill="1" applyBorder="1" applyAlignment="1" applyProtection="1">
      <alignment horizontal="center" vertical="center" wrapText="1"/>
    </xf>
    <xf numFmtId="0" fontId="16" fillId="2" borderId="30"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6" fillId="2" borderId="17" xfId="1" applyFont="1" applyFill="1" applyBorder="1" applyAlignment="1" applyProtection="1">
      <alignment horizontal="center" vertical="center" wrapText="1"/>
    </xf>
    <xf numFmtId="0" fontId="1" fillId="0" borderId="0" xfId="0" applyFont="1" applyAlignment="1">
      <alignment horizontal="center" vertical="center"/>
    </xf>
    <xf numFmtId="0" fontId="16" fillId="4" borderId="4" xfId="1" applyFont="1" applyFill="1" applyBorder="1" applyAlignment="1" applyProtection="1">
      <alignment horizontal="center" vertical="center" wrapText="1"/>
    </xf>
    <xf numFmtId="0" fontId="1" fillId="4" borderId="17" xfId="0" applyFont="1" applyFill="1" applyBorder="1" applyAlignment="1">
      <alignment horizontal="center" vertical="center"/>
    </xf>
    <xf numFmtId="0" fontId="1" fillId="4" borderId="35" xfId="0" applyFont="1" applyFill="1" applyBorder="1" applyAlignment="1">
      <alignment horizontal="center" vertical="center"/>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 xfId="0" applyFont="1" applyBorder="1" applyAlignment="1">
      <alignment horizontal="left"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15">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color rgb="FFFF0000"/>
      </font>
      <fill>
        <patternFill>
          <bgColor theme="1"/>
        </patternFill>
      </fill>
    </dxf>
    <dxf>
      <font>
        <strike val="0"/>
        <color rgb="FFFF0000"/>
      </font>
      <fill>
        <patternFill>
          <bgColor theme="1"/>
        </patternFill>
      </fill>
    </dxf>
    <dxf>
      <font>
        <strike val="0"/>
        <color rgb="FFFF0000"/>
      </font>
      <fill>
        <patternFill>
          <bgColor theme="1"/>
        </patternFill>
      </fill>
    </dxf>
  </dxfs>
  <tableStyles count="0" defaultTableStyle="TableStyleMedium2" defaultPivotStyle="PivotStyleLight16"/>
  <colors>
    <mruColors>
      <color rgb="FF0563C1"/>
      <color rgb="FFBFBFB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showGridLines="0" tabSelected="1" zoomScale="85" zoomScaleNormal="85" workbookViewId="0"/>
  </sheetViews>
  <sheetFormatPr defaultColWidth="8.7265625" defaultRowHeight="16" customHeight="1" x14ac:dyDescent="0.25"/>
  <cols>
    <col min="1" max="1" width="5.81640625" style="43" customWidth="1"/>
    <col min="2" max="2" width="42.1796875" style="43" customWidth="1"/>
    <col min="3" max="3" width="26.453125" style="43" customWidth="1"/>
    <col min="4" max="4" width="20.1796875" style="43" customWidth="1"/>
    <col min="5" max="5" width="22.54296875" style="43" customWidth="1"/>
    <col min="6" max="6" width="20.26953125" style="43" customWidth="1"/>
    <col min="7" max="8" width="20.1796875" style="43" customWidth="1"/>
    <col min="9" max="15" width="21.7265625" style="43" customWidth="1"/>
    <col min="16" max="16" width="27.6328125" style="43" customWidth="1"/>
    <col min="17" max="17" width="20.54296875" style="43" customWidth="1"/>
    <col min="18" max="18" width="36.6328125" style="43" customWidth="1"/>
    <col min="19" max="19" width="32.26953125" style="43" customWidth="1"/>
    <col min="20" max="20" width="20.6328125" style="43" customWidth="1"/>
    <col min="21" max="21" width="31.90625" style="43" customWidth="1"/>
    <col min="22" max="22" width="31.36328125" style="43" customWidth="1"/>
    <col min="23" max="23" width="13.08984375" style="43" customWidth="1"/>
    <col min="24" max="24" width="9.36328125" style="43" customWidth="1"/>
    <col min="25" max="27" width="8.7265625" style="43" hidden="1" customWidth="1"/>
    <col min="28" max="28" width="14.6328125" style="194" hidden="1" customWidth="1"/>
    <col min="29" max="16384" width="8.7265625" style="43"/>
  </cols>
  <sheetData>
    <row r="1" spans="2:28" s="40" customFormat="1" ht="16" customHeight="1" x14ac:dyDescent="0.25">
      <c r="F1" s="41" t="s">
        <v>138</v>
      </c>
      <c r="AB1" s="194"/>
    </row>
    <row r="2" spans="2:28" s="40" customFormat="1" ht="16" customHeight="1" x14ac:dyDescent="0.25">
      <c r="F2" s="41" t="s">
        <v>139</v>
      </c>
      <c r="AB2" s="194"/>
    </row>
    <row r="3" spans="2:28" s="40" customFormat="1" ht="16" customHeight="1" x14ac:dyDescent="0.25">
      <c r="I3" s="42"/>
      <c r="J3" s="42"/>
      <c r="K3" s="42"/>
      <c r="L3" s="42"/>
      <c r="M3" s="42"/>
      <c r="N3" s="42"/>
      <c r="O3" s="42"/>
      <c r="AB3" s="194"/>
    </row>
    <row r="4" spans="2:28" ht="16" customHeight="1" x14ac:dyDescent="0.25">
      <c r="B4" s="157" t="s">
        <v>79</v>
      </c>
      <c r="C4" s="157"/>
      <c r="D4" s="157"/>
      <c r="E4" s="157"/>
      <c r="F4" s="157"/>
    </row>
    <row r="5" spans="2:28" ht="16" customHeight="1" x14ac:dyDescent="0.25">
      <c r="B5" s="158"/>
      <c r="C5" s="158"/>
      <c r="D5" s="158"/>
      <c r="E5" s="158"/>
      <c r="F5" s="158"/>
    </row>
    <row r="6" spans="2:28" ht="16" customHeight="1" x14ac:dyDescent="0.25">
      <c r="B6" s="163" t="s">
        <v>33</v>
      </c>
      <c r="C6" s="163"/>
      <c r="D6" s="163"/>
      <c r="E6" s="163"/>
      <c r="F6" s="163"/>
    </row>
    <row r="7" spans="2:28" ht="191.5" customHeight="1" x14ac:dyDescent="0.25">
      <c r="B7" s="154" t="s">
        <v>165</v>
      </c>
      <c r="C7" s="155"/>
      <c r="D7" s="155"/>
      <c r="E7" s="155"/>
      <c r="F7" s="156"/>
    </row>
    <row r="8" spans="2:28" ht="16" customHeight="1" x14ac:dyDescent="0.25">
      <c r="B8" s="163" t="s">
        <v>34</v>
      </c>
      <c r="C8" s="163"/>
      <c r="D8" s="163"/>
      <c r="E8" s="163"/>
      <c r="F8" s="163"/>
    </row>
    <row r="9" spans="2:28" ht="16" customHeight="1" x14ac:dyDescent="0.25">
      <c r="B9" s="124" t="s">
        <v>166</v>
      </c>
      <c r="C9" s="36"/>
      <c r="D9" s="36"/>
      <c r="E9" s="36"/>
      <c r="F9" s="45"/>
    </row>
    <row r="10" spans="2:28" ht="16" customHeight="1" x14ac:dyDescent="0.25">
      <c r="B10" s="163" t="s">
        <v>111</v>
      </c>
      <c r="C10" s="163"/>
      <c r="D10" s="163"/>
      <c r="E10" s="163"/>
      <c r="F10" s="163"/>
    </row>
    <row r="11" spans="2:28" ht="16" customHeight="1" x14ac:dyDescent="0.25">
      <c r="B11" s="8">
        <v>45260</v>
      </c>
      <c r="C11" s="36"/>
      <c r="D11" s="36"/>
      <c r="E11" s="36"/>
      <c r="F11" s="45"/>
    </row>
    <row r="12" spans="2:28" ht="16" customHeight="1" x14ac:dyDescent="0.25">
      <c r="B12" s="163" t="s">
        <v>35</v>
      </c>
      <c r="C12" s="163"/>
      <c r="D12" s="163"/>
      <c r="E12" s="163"/>
      <c r="F12" s="163"/>
    </row>
    <row r="13" spans="2:28" ht="16" customHeight="1" x14ac:dyDescent="0.25">
      <c r="B13" s="78" t="s">
        <v>136</v>
      </c>
      <c r="C13" s="169" t="s">
        <v>137</v>
      </c>
      <c r="D13" s="169"/>
      <c r="E13" s="36"/>
      <c r="F13" s="45"/>
    </row>
    <row r="14" spans="2:28" ht="16" customHeight="1" x14ac:dyDescent="0.25">
      <c r="B14" s="164" t="s">
        <v>36</v>
      </c>
      <c r="C14" s="164"/>
      <c r="D14" s="164"/>
      <c r="E14" s="164"/>
      <c r="F14" s="164"/>
    </row>
    <row r="15" spans="2:28" ht="16" customHeight="1" x14ac:dyDescent="0.25">
      <c r="B15" s="76" t="s">
        <v>82</v>
      </c>
      <c r="C15" s="168" t="s">
        <v>99</v>
      </c>
      <c r="D15" s="168"/>
      <c r="E15" s="168"/>
      <c r="F15" s="47"/>
    </row>
    <row r="16" spans="2:28" ht="16" customHeight="1" x14ac:dyDescent="0.25">
      <c r="B16" s="107" t="s">
        <v>117</v>
      </c>
      <c r="C16" s="167" t="s">
        <v>85</v>
      </c>
      <c r="D16" s="167"/>
      <c r="E16" s="80"/>
      <c r="F16" s="45"/>
    </row>
    <row r="17" spans="2:28" ht="16" customHeight="1" x14ac:dyDescent="0.25">
      <c r="B17" s="78" t="s">
        <v>84</v>
      </c>
      <c r="C17" s="166" t="s">
        <v>86</v>
      </c>
      <c r="D17" s="166"/>
      <c r="E17" s="81"/>
      <c r="F17" s="48"/>
    </row>
    <row r="19" spans="2:28" ht="16" customHeight="1" x14ac:dyDescent="0.25">
      <c r="B19" s="165" t="s">
        <v>133</v>
      </c>
      <c r="C19" s="165"/>
      <c r="D19" s="165"/>
      <c r="E19" s="165"/>
      <c r="F19" s="165"/>
    </row>
    <row r="20" spans="2:28" ht="16" customHeight="1" x14ac:dyDescent="0.25">
      <c r="B20" s="165"/>
      <c r="C20" s="165"/>
      <c r="D20" s="165"/>
      <c r="E20" s="165"/>
      <c r="F20" s="165"/>
    </row>
    <row r="22" spans="2:28" ht="16" customHeight="1" x14ac:dyDescent="0.25">
      <c r="B22" s="14" t="s">
        <v>82</v>
      </c>
      <c r="C22" s="14"/>
      <c r="D22" s="13"/>
      <c r="E22" s="13"/>
    </row>
    <row r="23" spans="2:28" ht="16" customHeight="1" thickBot="1" x14ac:dyDescent="0.3">
      <c r="B23" s="15" t="s">
        <v>0</v>
      </c>
      <c r="C23" s="15"/>
      <c r="D23" s="6"/>
      <c r="E23" s="6"/>
    </row>
    <row r="24" spans="2:28" ht="16" customHeight="1" x14ac:dyDescent="0.25">
      <c r="B24" s="49" t="s">
        <v>1</v>
      </c>
      <c r="C24" s="104"/>
      <c r="D24" s="111"/>
      <c r="E24" s="111"/>
    </row>
    <row r="25" spans="2:28" ht="16" customHeight="1" x14ac:dyDescent="0.25">
      <c r="B25" s="2" t="s">
        <v>135</v>
      </c>
      <c r="C25" s="65"/>
      <c r="D25" s="112"/>
      <c r="E25" s="112"/>
    </row>
    <row r="26" spans="2:28" ht="16" customHeight="1" x14ac:dyDescent="0.25">
      <c r="B26" s="7" t="s">
        <v>98</v>
      </c>
      <c r="C26" s="66"/>
      <c r="D26" s="113"/>
      <c r="E26" s="113"/>
    </row>
    <row r="27" spans="2:28" ht="16" customHeight="1" thickBot="1" x14ac:dyDescent="0.3">
      <c r="B27" s="50" t="s">
        <v>2</v>
      </c>
      <c r="C27" s="67"/>
      <c r="D27" s="114"/>
      <c r="E27" s="114"/>
    </row>
    <row r="28" spans="2:28" ht="16" customHeight="1" thickBot="1" x14ac:dyDescent="0.3"/>
    <row r="29" spans="2:28" ht="16" customHeight="1" x14ac:dyDescent="0.25">
      <c r="B29" s="159" t="s">
        <v>130</v>
      </c>
      <c r="C29" s="160"/>
      <c r="D29" s="68"/>
    </row>
    <row r="30" spans="2:28" ht="48.5" customHeight="1" x14ac:dyDescent="0.25">
      <c r="B30" s="161" t="s">
        <v>154</v>
      </c>
      <c r="C30" s="162"/>
      <c r="D30" s="69"/>
    </row>
    <row r="31" spans="2:28" ht="16" customHeight="1" x14ac:dyDescent="0.25">
      <c r="B31" s="161" t="s">
        <v>129</v>
      </c>
      <c r="C31" s="162"/>
      <c r="D31" s="99"/>
    </row>
    <row r="32" spans="2:28" s="98" customFormat="1" ht="32" customHeight="1" thickBot="1" x14ac:dyDescent="0.3">
      <c r="B32" s="135" t="s">
        <v>143</v>
      </c>
      <c r="C32" s="136"/>
      <c r="D32" s="100"/>
      <c r="AB32" s="194"/>
    </row>
    <row r="34" spans="1:28" s="36" customFormat="1" ht="16" customHeight="1" x14ac:dyDescent="0.25">
      <c r="B34" s="37" t="s">
        <v>83</v>
      </c>
      <c r="C34" s="38"/>
      <c r="D34" s="38"/>
      <c r="E34" s="38"/>
      <c r="AB34" s="194"/>
    </row>
    <row r="35" spans="1:28" s="36" customFormat="1" ht="16" customHeight="1" thickBot="1" x14ac:dyDescent="0.3">
      <c r="B35" s="140" t="s">
        <v>115</v>
      </c>
      <c r="C35" s="140"/>
      <c r="D35" s="140"/>
      <c r="E35" s="140"/>
      <c r="F35" s="140"/>
      <c r="G35" s="140"/>
      <c r="H35" s="140"/>
      <c r="I35" s="140"/>
      <c r="J35" s="140"/>
      <c r="K35" s="140"/>
      <c r="L35" s="140"/>
      <c r="M35" s="140"/>
      <c r="N35" s="140"/>
      <c r="O35" s="140"/>
      <c r="P35" s="140"/>
      <c r="Q35" s="140"/>
      <c r="R35" s="140"/>
      <c r="AB35" s="194"/>
    </row>
    <row r="36" spans="1:28" ht="16" customHeight="1" thickBot="1" x14ac:dyDescent="0.3">
      <c r="B36" s="150" t="s">
        <v>76</v>
      </c>
      <c r="C36" s="151"/>
      <c r="D36" s="151"/>
      <c r="E36" s="151"/>
      <c r="F36" s="151"/>
      <c r="G36" s="151"/>
      <c r="H36" s="151"/>
      <c r="I36" s="151"/>
      <c r="J36" s="151"/>
      <c r="K36" s="151"/>
      <c r="L36" s="151"/>
      <c r="M36" s="151"/>
      <c r="N36" s="151"/>
      <c r="O36" s="151"/>
      <c r="P36" s="151"/>
      <c r="Q36" s="151"/>
      <c r="R36" s="151"/>
      <c r="S36" s="151"/>
      <c r="T36" s="151"/>
      <c r="U36" s="151"/>
      <c r="V36" s="152"/>
    </row>
    <row r="37" spans="1:28" ht="16" customHeight="1" x14ac:dyDescent="0.25">
      <c r="B37" s="3">
        <v>1</v>
      </c>
      <c r="C37" s="4">
        <v>2</v>
      </c>
      <c r="D37" s="125" t="s">
        <v>155</v>
      </c>
      <c r="E37" s="125" t="s">
        <v>156</v>
      </c>
      <c r="F37" s="4">
        <v>4</v>
      </c>
      <c r="G37" s="125" t="s">
        <v>157</v>
      </c>
      <c r="H37" s="125" t="s">
        <v>158</v>
      </c>
      <c r="I37" s="4">
        <v>6</v>
      </c>
      <c r="J37" s="125" t="s">
        <v>159</v>
      </c>
      <c r="K37" s="125" t="s">
        <v>160</v>
      </c>
      <c r="L37" s="4">
        <v>8</v>
      </c>
      <c r="M37" s="193">
        <v>9</v>
      </c>
      <c r="N37" s="115" t="s">
        <v>168</v>
      </c>
      <c r="O37" s="115" t="s">
        <v>169</v>
      </c>
      <c r="P37" s="115" t="s">
        <v>170</v>
      </c>
      <c r="Q37" s="115" t="s">
        <v>171</v>
      </c>
      <c r="R37" s="115" t="s">
        <v>172</v>
      </c>
      <c r="S37" s="115" t="s">
        <v>173</v>
      </c>
      <c r="T37" s="4">
        <v>11</v>
      </c>
      <c r="U37" s="4">
        <v>12</v>
      </c>
      <c r="V37" s="5">
        <v>13</v>
      </c>
    </row>
    <row r="38" spans="1:28" ht="16" customHeight="1" x14ac:dyDescent="0.25">
      <c r="B38" s="146" t="s">
        <v>75</v>
      </c>
      <c r="C38" s="137" t="s">
        <v>102</v>
      </c>
      <c r="D38" s="153" t="s">
        <v>103</v>
      </c>
      <c r="E38" s="153"/>
      <c r="F38" s="143" t="s">
        <v>104</v>
      </c>
      <c r="G38" s="153" t="s">
        <v>112</v>
      </c>
      <c r="H38" s="153"/>
      <c r="I38" s="143" t="s">
        <v>105</v>
      </c>
      <c r="J38" s="153" t="s">
        <v>106</v>
      </c>
      <c r="K38" s="153"/>
      <c r="L38" s="143" t="s">
        <v>107</v>
      </c>
      <c r="M38" s="143" t="s">
        <v>167</v>
      </c>
      <c r="N38" s="149" t="s">
        <v>116</v>
      </c>
      <c r="O38" s="149"/>
      <c r="P38" s="149"/>
      <c r="Q38" s="149"/>
      <c r="R38" s="149"/>
      <c r="S38" s="149"/>
      <c r="T38" s="143" t="s">
        <v>108</v>
      </c>
      <c r="U38" s="141" t="s">
        <v>144</v>
      </c>
      <c r="V38" s="133" t="s">
        <v>145</v>
      </c>
    </row>
    <row r="39" spans="1:28" ht="16" customHeight="1" x14ac:dyDescent="0.25">
      <c r="B39" s="147"/>
      <c r="C39" s="138"/>
      <c r="D39" s="153"/>
      <c r="E39" s="153"/>
      <c r="F39" s="144"/>
      <c r="G39" s="153"/>
      <c r="H39" s="153"/>
      <c r="I39" s="144"/>
      <c r="J39" s="153"/>
      <c r="K39" s="153"/>
      <c r="L39" s="144"/>
      <c r="M39" s="144"/>
      <c r="N39" s="149"/>
      <c r="O39" s="149"/>
      <c r="P39" s="149"/>
      <c r="Q39" s="149"/>
      <c r="R39" s="149"/>
      <c r="S39" s="149"/>
      <c r="T39" s="144"/>
      <c r="U39" s="142"/>
      <c r="V39" s="134"/>
    </row>
    <row r="40" spans="1:28" ht="16" customHeight="1" x14ac:dyDescent="0.25">
      <c r="B40" s="147"/>
      <c r="C40" s="138"/>
      <c r="D40" s="153"/>
      <c r="E40" s="153"/>
      <c r="F40" s="144"/>
      <c r="G40" s="153"/>
      <c r="H40" s="153"/>
      <c r="I40" s="144"/>
      <c r="J40" s="153"/>
      <c r="K40" s="153"/>
      <c r="L40" s="144"/>
      <c r="M40" s="144"/>
      <c r="N40" s="149"/>
      <c r="O40" s="149"/>
      <c r="P40" s="149"/>
      <c r="Q40" s="149"/>
      <c r="R40" s="149"/>
      <c r="S40" s="149"/>
      <c r="T40" s="144"/>
      <c r="U40" s="142"/>
      <c r="V40" s="134"/>
    </row>
    <row r="41" spans="1:28" ht="16" customHeight="1" x14ac:dyDescent="0.25">
      <c r="B41" s="147"/>
      <c r="C41" s="138"/>
      <c r="D41" s="153"/>
      <c r="E41" s="153"/>
      <c r="F41" s="144"/>
      <c r="G41" s="153"/>
      <c r="H41" s="153"/>
      <c r="I41" s="144"/>
      <c r="J41" s="153"/>
      <c r="K41" s="153"/>
      <c r="L41" s="144"/>
      <c r="M41" s="144"/>
      <c r="N41" s="149" t="s">
        <v>146</v>
      </c>
      <c r="O41" s="149" t="s">
        <v>147</v>
      </c>
      <c r="P41" s="149" t="s">
        <v>148</v>
      </c>
      <c r="Q41" s="149" t="s">
        <v>149</v>
      </c>
      <c r="R41" s="149" t="s">
        <v>150</v>
      </c>
      <c r="S41" s="149" t="s">
        <v>151</v>
      </c>
      <c r="T41" s="144"/>
      <c r="U41" s="142"/>
      <c r="V41" s="134"/>
    </row>
    <row r="42" spans="1:28" ht="16" customHeight="1" thickBot="1" x14ac:dyDescent="0.3">
      <c r="B42" s="147"/>
      <c r="C42" s="138"/>
      <c r="D42" s="195" t="s">
        <v>161</v>
      </c>
      <c r="E42" s="195" t="s">
        <v>162</v>
      </c>
      <c r="F42" s="144"/>
      <c r="G42" s="195" t="s">
        <v>161</v>
      </c>
      <c r="H42" s="195" t="s">
        <v>162</v>
      </c>
      <c r="I42" s="144"/>
      <c r="J42" s="195" t="s">
        <v>161</v>
      </c>
      <c r="K42" s="195" t="s">
        <v>162</v>
      </c>
      <c r="L42" s="144"/>
      <c r="M42" s="144"/>
      <c r="N42" s="143"/>
      <c r="O42" s="143"/>
      <c r="P42" s="143"/>
      <c r="Q42" s="143"/>
      <c r="R42" s="143"/>
      <c r="S42" s="143"/>
      <c r="T42" s="144"/>
      <c r="U42" s="142"/>
      <c r="V42" s="134"/>
      <c r="Y42" s="51" t="s">
        <v>109</v>
      </c>
      <c r="AB42" s="194" t="s">
        <v>174</v>
      </c>
    </row>
    <row r="43" spans="1:28" ht="14" x14ac:dyDescent="0.25">
      <c r="A43" s="52">
        <v>1</v>
      </c>
      <c r="B43" s="127"/>
      <c r="C43" s="128"/>
      <c r="D43" s="128"/>
      <c r="E43" s="128"/>
      <c r="F43" s="129"/>
      <c r="G43" s="128"/>
      <c r="H43" s="128"/>
      <c r="I43" s="129"/>
      <c r="J43" s="128"/>
      <c r="K43" s="128"/>
      <c r="L43" s="129"/>
      <c r="M43" s="129"/>
      <c r="N43" s="129"/>
      <c r="O43" s="129"/>
      <c r="P43" s="129"/>
      <c r="Q43" s="129"/>
      <c r="R43" s="129"/>
      <c r="S43" s="128"/>
      <c r="T43" s="196" t="str">
        <f>IF(AND(Z43=TRUE)," ",(SUM(C43-D43-E43-F43-G43-H43-I43-M43-N43-O43-P43-Q43-R43-S43)))</f>
        <v xml:space="preserve"> </v>
      </c>
      <c r="U43" s="130" t="str">
        <f>IF(B43="HFC-23",ROUND(('Quarterly Information'!T43*Lists!$K$2/1000),1),IF(B43="HFC-32",ROUND(('Quarterly Information'!T43*Lists!$K$3/1000),1),IF(B43="HFC-41",ROUND(('Quarterly Information'!T43*Lists!$K$4/1000),1),IF(B43="HFC-43-10mee",ROUND(('Quarterly Information'!T43*Lists!$K$5/1000),1),IF(B43="HFC-125",ROUND(('Quarterly Information'!T43*Lists!$K$6/1000),1),IF(B43="HFC-134",ROUND(('Quarterly Information'!T43*Lists!$K$7/1000),1),IF(B43="HFC-134a",ROUND(('Quarterly Information'!T43*Lists!$K$8/1000),1),IF(B43="HFC-143",ROUND(('Quarterly Information'!T43*Lists!$K$9/1000),1),IF(B43="HFC-143a",ROUND(('Quarterly Information'!T43*Lists!$K$10/1000),1),IF(B43="HFC-152",ROUND(('Quarterly Information'!T43*Lists!$K$11/1000),1),IF(B43="HFC-152a",ROUND(('Quarterly Information'!T43*Lists!$K$12/1000),1),IF(B43="HFC-227ea",ROUND(('Quarterly Information'!T43*Lists!$K$13/1000),1),IF(B43="HFC-236cb",ROUND(('Quarterly Information'!T43*Lists!$K$14/1000),1),IF(B43="HFC-236ea",ROUND(('Quarterly Information'!T43*Lists!$K$15/1000),1),IF(B43="HFC-236fa",ROUND(('Quarterly Information'!T43*Lists!$K$16/1000),1),IF(B43="HFC-245ca",ROUND(('Quarterly Information'!T43*Lists!$K$17/1000),1),IF(B43="HFC-245fa",ROUND(('Quarterly Information'!T43*Lists!$K$18/1000),1),IF(B43="HFC-365mfc",ROUND(('Quarterly Information'!T43*Lists!$K$19/1000),1),""))))))))))))))))))</f>
        <v/>
      </c>
      <c r="V43" s="131" t="str">
        <f>IF(B43="HFC-23",ROUND((SUM(N43:S43)*Lists!$K$2/1000),1),IF(B43="HFC-32",ROUND((SUM(N43:S43)*Lists!$K$3/1000),1),IF(B43="HFC-41",ROUND((SUM(N43:S43)*Lists!$K$4/1000),1),IF(B43="HFC-43-10mee",ROUND((SUM(N43:S43)*Lists!$K$5/1000),1),IF(B43="HFC-125",ROUND((SUM(N43:S43)*Lists!$K$6/1000),1),IF(B43="HFC-134",ROUND((SUM(N43:S43)*Lists!$K$7/1000),1),IF(B43="HFC-134a",ROUND((SUM(N43:S43)*Lists!$K$8/1000),1),IF(B43="HFC-143",ROUND((SUM(N43:S43)*Lists!$K$9/1000),1),IF(B43="HFC-143a",ROUND((SUM(N43:S43)*Lists!$K$10/1000),1),IF(B43="HFC-152",ROUND((SUM(N43:S43)*Lists!$K$11/1000),1),IF(B43="HFC-152a",ROUND((SUM(N43:S43)*Lists!$K$12/1000),1),IF(B43="HFC-227ea",ROUND((SUM(N43:S43)*Lists!$K$13/1000),1),IF(B43="HFC-236cb",ROUND((SUM(N43:S43)*Lists!$K$14/1000),1),IF(B43="HFC-236ea",ROUND((SUM(N43:S43)*Lists!$K$15/1000),1),IF(B43="HFC-236fa",ROUND((SUM(N43:S43)*Lists!$K$16/1000),1),IF(B43="HFC-245ca",ROUND((SUM(N43:S43)*Lists!$K$17/1000),1),IF(B43="HFC-245fa",ROUND((SUM(N43:S43)*Lists!$K$18/1000),1),IF(B43="HFC-365mfc",ROUND((SUM(N43:S43)*Lists!$K$19/1000),1),""))))))))))))))))))</f>
        <v/>
      </c>
      <c r="Y43" s="53" t="str">
        <f>T43</f>
        <v xml:space="preserve"> </v>
      </c>
      <c r="Z43" s="54" t="b">
        <f t="shared" ref="Z43:Z60" si="0">SUMPRODUCT(--(C43:S43&lt;&gt;""))=0</f>
        <v>1</v>
      </c>
      <c r="AB43" s="194" t="e">
        <f>VLOOKUP($B43,Lists!$B$3:$B$19,1,FALSE)</f>
        <v>#N/A</v>
      </c>
    </row>
    <row r="44" spans="1:28" ht="14" x14ac:dyDescent="0.25">
      <c r="A44" s="52">
        <v>2</v>
      </c>
      <c r="B44" s="70"/>
      <c r="C44" s="71"/>
      <c r="D44" s="71"/>
      <c r="E44" s="71"/>
      <c r="F44" s="72"/>
      <c r="G44" s="71"/>
      <c r="H44" s="71"/>
      <c r="I44" s="72"/>
      <c r="J44" s="71"/>
      <c r="K44" s="71"/>
      <c r="L44" s="72"/>
      <c r="M44" s="72"/>
      <c r="N44" s="72"/>
      <c r="O44" s="72"/>
      <c r="P44" s="72"/>
      <c r="Q44" s="72"/>
      <c r="R44" s="72"/>
      <c r="S44" s="71"/>
      <c r="T44" s="126" t="str">
        <f t="shared" ref="T44:T60" si="1">IF(AND(Z44=TRUE)," ",(SUM(C44-D44-E44-F44-G44-H44-I44-M44-N44-O44-P44-Q44-R44-S44)))</f>
        <v xml:space="preserve"> </v>
      </c>
      <c r="U44" s="120" t="str">
        <f>IF(B44="HFC-23",ROUND(('Quarterly Information'!T44*Lists!$K$2/1000),1),IF(B44="HFC-32",ROUND(('Quarterly Information'!T44*Lists!$K$3/1000),1),IF(B44="HFC-41",ROUND(('Quarterly Information'!T44*Lists!$K$4/1000),1),IF(B44="HFC-43-10mee",ROUND(('Quarterly Information'!T44*Lists!$K$5/1000),1),IF(B44="HFC-125",ROUND(('Quarterly Information'!T44*Lists!$K$6/1000),1),IF(B44="HFC-134",ROUND(('Quarterly Information'!T44*Lists!$K$7/1000),1),IF(B44="HFC-134a",ROUND(('Quarterly Information'!T44*Lists!$K$8/1000),1),IF(B44="HFC-143",ROUND(('Quarterly Information'!T44*Lists!$K$9/1000),1),IF(B44="HFC-143a",ROUND(('Quarterly Information'!T44*Lists!$K$10/1000),1),IF(B44="HFC-152",ROUND(('Quarterly Information'!T44*Lists!$K$11/1000),1),IF(B44="HFC-152a",ROUND(('Quarterly Information'!T44*Lists!$K$12/1000),1),IF(B44="HFC-227ea",ROUND(('Quarterly Information'!T44*Lists!$K$13/1000),1),IF(B44="HFC-236cb",ROUND(('Quarterly Information'!T44*Lists!$K$14/1000),1),IF(B44="HFC-236ea",ROUND(('Quarterly Information'!T44*Lists!$K$15/1000),1),IF(B44="HFC-236fa",ROUND(('Quarterly Information'!T44*Lists!$K$16/1000),1),IF(B44="HFC-245ca",ROUND(('Quarterly Information'!T44*Lists!$K$17/1000),1),IF(B44="HFC-245fa",ROUND(('Quarterly Information'!T44*Lists!$K$18/1000),1),IF(B44="HFC-365mfc",ROUND(('Quarterly Information'!T44*Lists!$K$19/1000),1),""))))))))))))))))))</f>
        <v/>
      </c>
      <c r="V44" s="121" t="str">
        <f>IF(B44="HFC-23",ROUND((SUM(N44:S44)*Lists!$K$2/1000),1),IF(B44="HFC-32",ROUND((SUM(N44:S44)*Lists!$K$3/1000),1),IF(B44="HFC-41",ROUND((SUM(N44:S44)*Lists!$K$4/1000),1),IF(B44="HFC-43-10mee",ROUND((SUM(N44:S44)*Lists!$K$5/1000),1),IF(B44="HFC-125",ROUND((SUM(N44:S44)*Lists!$K$6/1000),1),IF(B44="HFC-134",ROUND((SUM(N44:S44)*Lists!$K$7/1000),1),IF(B44="HFC-134a",ROUND((SUM(N44:S44)*Lists!$K$8/1000),1),IF(B44="HFC-143",ROUND((SUM(N44:S44)*Lists!$K$9/1000),1),IF(B44="HFC-143a",ROUND((SUM(N44:S44)*Lists!$K$10/1000),1),IF(B44="HFC-152",ROUND((SUM(N44:S44)*Lists!$K$11/1000),1),IF(B44="HFC-152a",ROUND((SUM(N44:S44)*Lists!$K$12/1000),1),IF(B44="HFC-227ea",ROUND((SUM(N44:S44)*Lists!$K$13/1000),1),IF(B44="HFC-236cb",ROUND((SUM(N44:S44)*Lists!$K$14/1000),1),IF(B44="HFC-236ea",ROUND((SUM(N44:S44)*Lists!$K$15/1000),1),IF(B44="HFC-236fa",ROUND((SUM(N44:S44)*Lists!$K$16/1000),1),IF(B44="HFC-245ca",ROUND((SUM(N44:S44)*Lists!$K$17/1000),1),IF(B44="HFC-245fa",ROUND((SUM(N44:S44)*Lists!$K$18/1000),1),IF(B44="HFC-365mfc",ROUND((SUM(N44:S44)*Lists!$K$19/1000),1),""))))))))))))))))))</f>
        <v/>
      </c>
      <c r="Y44" s="53" t="str">
        <f t="shared" ref="Y44:Y60" si="2">T44</f>
        <v xml:space="preserve"> </v>
      </c>
      <c r="Z44" s="54" t="b">
        <f t="shared" si="0"/>
        <v>1</v>
      </c>
      <c r="AB44" s="194" t="e">
        <f>VLOOKUP($B44,Lists!$B$3:$B$19,1,FALSE)</f>
        <v>#N/A</v>
      </c>
    </row>
    <row r="45" spans="1:28" ht="14" x14ac:dyDescent="0.25">
      <c r="A45" s="52">
        <v>3</v>
      </c>
      <c r="B45" s="70"/>
      <c r="C45" s="71"/>
      <c r="D45" s="71"/>
      <c r="E45" s="71"/>
      <c r="F45" s="72"/>
      <c r="G45" s="71"/>
      <c r="H45" s="71"/>
      <c r="I45" s="72"/>
      <c r="J45" s="71"/>
      <c r="K45" s="71"/>
      <c r="L45" s="72"/>
      <c r="M45" s="72"/>
      <c r="N45" s="72"/>
      <c r="O45" s="72"/>
      <c r="P45" s="72"/>
      <c r="Q45" s="72"/>
      <c r="R45" s="72"/>
      <c r="S45" s="71"/>
      <c r="T45" s="126" t="str">
        <f t="shared" si="1"/>
        <v xml:space="preserve"> </v>
      </c>
      <c r="U45" s="120" t="str">
        <f>IF(B45="HFC-23",ROUND(('Quarterly Information'!T45*Lists!$K$2/1000),1),IF(B45="HFC-32",ROUND(('Quarterly Information'!T45*Lists!$K$3/1000),1),IF(B45="HFC-41",ROUND(('Quarterly Information'!T45*Lists!$K$4/1000),1),IF(B45="HFC-43-10mee",ROUND(('Quarterly Information'!T45*Lists!$K$5/1000),1),IF(B45="HFC-125",ROUND(('Quarterly Information'!T45*Lists!$K$6/1000),1),IF(B45="HFC-134",ROUND(('Quarterly Information'!T45*Lists!$K$7/1000),1),IF(B45="HFC-134a",ROUND(('Quarterly Information'!T45*Lists!$K$8/1000),1),IF(B45="HFC-143",ROUND(('Quarterly Information'!T45*Lists!$K$9/1000),1),IF(B45="HFC-143a",ROUND(('Quarterly Information'!T45*Lists!$K$10/1000),1),IF(B45="HFC-152",ROUND(('Quarterly Information'!T45*Lists!$K$11/1000),1),IF(B45="HFC-152a",ROUND(('Quarterly Information'!T45*Lists!$K$12/1000),1),IF(B45="HFC-227ea",ROUND(('Quarterly Information'!T45*Lists!$K$13/1000),1),IF(B45="HFC-236cb",ROUND(('Quarterly Information'!T45*Lists!$K$14/1000),1),IF(B45="HFC-236ea",ROUND(('Quarterly Information'!T45*Lists!$K$15/1000),1),IF(B45="HFC-236fa",ROUND(('Quarterly Information'!T45*Lists!$K$16/1000),1),IF(B45="HFC-245ca",ROUND(('Quarterly Information'!T45*Lists!$K$17/1000),1),IF(B45="HFC-245fa",ROUND(('Quarterly Information'!T45*Lists!$K$18/1000),1),IF(B45="HFC-365mfc",ROUND(('Quarterly Information'!T45*Lists!$K$19/1000),1),""))))))))))))))))))</f>
        <v/>
      </c>
      <c r="V45" s="121" t="str">
        <f>IF(B45="HFC-23",ROUND((SUM(N45:S45)*Lists!$K$2/1000),1),IF(B45="HFC-32",ROUND((SUM(N45:S45)*Lists!$K$3/1000),1),IF(B45="HFC-41",ROUND((SUM(N45:S45)*Lists!$K$4/1000),1),IF(B45="HFC-43-10mee",ROUND((SUM(N45:S45)*Lists!$K$5/1000),1),IF(B45="HFC-125",ROUND((SUM(N45:S45)*Lists!$K$6/1000),1),IF(B45="HFC-134",ROUND((SUM(N45:S45)*Lists!$K$7/1000),1),IF(B45="HFC-134a",ROUND((SUM(N45:S45)*Lists!$K$8/1000),1),IF(B45="HFC-143",ROUND((SUM(N45:S45)*Lists!$K$9/1000),1),IF(B45="HFC-143a",ROUND((SUM(N45:S45)*Lists!$K$10/1000),1),IF(B45="HFC-152",ROUND((SUM(N45:S45)*Lists!$K$11/1000),1),IF(B45="HFC-152a",ROUND((SUM(N45:S45)*Lists!$K$12/1000),1),IF(B45="HFC-227ea",ROUND((SUM(N45:S45)*Lists!$K$13/1000),1),IF(B45="HFC-236cb",ROUND((SUM(N45:S45)*Lists!$K$14/1000),1),IF(B45="HFC-236ea",ROUND((SUM(N45:S45)*Lists!$K$15/1000),1),IF(B45="HFC-236fa",ROUND((SUM(N45:S45)*Lists!$K$16/1000),1),IF(B45="HFC-245ca",ROUND((SUM(N45:S45)*Lists!$K$17/1000),1),IF(B45="HFC-245fa",ROUND((SUM(N45:S45)*Lists!$K$18/1000),1),IF(B45="HFC-365mfc",ROUND((SUM(N45:S45)*Lists!$K$19/1000),1),""))))))))))))))))))</f>
        <v/>
      </c>
      <c r="Y45" s="53" t="str">
        <f t="shared" si="2"/>
        <v xml:space="preserve"> </v>
      </c>
      <c r="Z45" s="54" t="b">
        <f t="shared" si="0"/>
        <v>1</v>
      </c>
      <c r="AB45" s="194" t="e">
        <f>VLOOKUP($B45,Lists!$B$3:$B$19,1,FALSE)</f>
        <v>#N/A</v>
      </c>
    </row>
    <row r="46" spans="1:28" ht="14" x14ac:dyDescent="0.25">
      <c r="A46" s="52">
        <v>4</v>
      </c>
      <c r="B46" s="70"/>
      <c r="C46" s="71"/>
      <c r="D46" s="71"/>
      <c r="E46" s="71"/>
      <c r="F46" s="72"/>
      <c r="G46" s="71"/>
      <c r="H46" s="71"/>
      <c r="I46" s="72"/>
      <c r="J46" s="71"/>
      <c r="K46" s="71"/>
      <c r="L46" s="72"/>
      <c r="M46" s="72"/>
      <c r="N46" s="72"/>
      <c r="O46" s="72"/>
      <c r="P46" s="72"/>
      <c r="Q46" s="72"/>
      <c r="R46" s="72"/>
      <c r="S46" s="71"/>
      <c r="T46" s="126" t="str">
        <f t="shared" si="1"/>
        <v xml:space="preserve"> </v>
      </c>
      <c r="U46" s="120" t="str">
        <f>IF(B46="HFC-23",ROUND(('Quarterly Information'!T46*Lists!$K$2/1000),1),IF(B46="HFC-32",ROUND(('Quarterly Information'!T46*Lists!$K$3/1000),1),IF(B46="HFC-41",ROUND(('Quarterly Information'!T46*Lists!$K$4/1000),1),IF(B46="HFC-43-10mee",ROUND(('Quarterly Information'!T46*Lists!$K$5/1000),1),IF(B46="HFC-125",ROUND(('Quarterly Information'!T46*Lists!$K$6/1000),1),IF(B46="HFC-134",ROUND(('Quarterly Information'!T46*Lists!$K$7/1000),1),IF(B46="HFC-134a",ROUND(('Quarterly Information'!T46*Lists!$K$8/1000),1),IF(B46="HFC-143",ROUND(('Quarterly Information'!T46*Lists!$K$9/1000),1),IF(B46="HFC-143a",ROUND(('Quarterly Information'!T46*Lists!$K$10/1000),1),IF(B46="HFC-152",ROUND(('Quarterly Information'!T46*Lists!$K$11/1000),1),IF(B46="HFC-152a",ROUND(('Quarterly Information'!T46*Lists!$K$12/1000),1),IF(B46="HFC-227ea",ROUND(('Quarterly Information'!T46*Lists!$K$13/1000),1),IF(B46="HFC-236cb",ROUND(('Quarterly Information'!T46*Lists!$K$14/1000),1),IF(B46="HFC-236ea",ROUND(('Quarterly Information'!T46*Lists!$K$15/1000),1),IF(B46="HFC-236fa",ROUND(('Quarterly Information'!T46*Lists!$K$16/1000),1),IF(B46="HFC-245ca",ROUND(('Quarterly Information'!T46*Lists!$K$17/1000),1),IF(B46="HFC-245fa",ROUND(('Quarterly Information'!T46*Lists!$K$18/1000),1),IF(B46="HFC-365mfc",ROUND(('Quarterly Information'!T46*Lists!$K$19/1000),1),""))))))))))))))))))</f>
        <v/>
      </c>
      <c r="V46" s="121" t="str">
        <f>IF(B46="HFC-23",ROUND((SUM(N46:S46)*Lists!$K$2/1000),1),IF(B46="HFC-32",ROUND((SUM(N46:S46)*Lists!$K$3/1000),1),IF(B46="HFC-41",ROUND((SUM(N46:S46)*Lists!$K$4/1000),1),IF(B46="HFC-43-10mee",ROUND((SUM(N46:S46)*Lists!$K$5/1000),1),IF(B46="HFC-125",ROUND((SUM(N46:S46)*Lists!$K$6/1000),1),IF(B46="HFC-134",ROUND((SUM(N46:S46)*Lists!$K$7/1000),1),IF(B46="HFC-134a",ROUND((SUM(N46:S46)*Lists!$K$8/1000),1),IF(B46="HFC-143",ROUND((SUM(N46:S46)*Lists!$K$9/1000),1),IF(B46="HFC-143a",ROUND((SUM(N46:S46)*Lists!$K$10/1000),1),IF(B46="HFC-152",ROUND((SUM(N46:S46)*Lists!$K$11/1000),1),IF(B46="HFC-152a",ROUND((SUM(N46:S46)*Lists!$K$12/1000),1),IF(B46="HFC-227ea",ROUND((SUM(N46:S46)*Lists!$K$13/1000),1),IF(B46="HFC-236cb",ROUND((SUM(N46:S46)*Lists!$K$14/1000),1),IF(B46="HFC-236ea",ROUND((SUM(N46:S46)*Lists!$K$15/1000),1),IF(B46="HFC-236fa",ROUND((SUM(N46:S46)*Lists!$K$16/1000),1),IF(B46="HFC-245ca",ROUND((SUM(N46:S46)*Lists!$K$17/1000),1),IF(B46="HFC-245fa",ROUND((SUM(N46:S46)*Lists!$K$18/1000),1),IF(B46="HFC-365mfc",ROUND((SUM(N46:S46)*Lists!$K$19/1000),1),""))))))))))))))))))</f>
        <v/>
      </c>
      <c r="Y46" s="53" t="str">
        <f t="shared" si="2"/>
        <v xml:space="preserve"> </v>
      </c>
      <c r="Z46" s="54" t="b">
        <f t="shared" si="0"/>
        <v>1</v>
      </c>
      <c r="AB46" s="194" t="e">
        <f>VLOOKUP($B46,Lists!$B$3:$B$19,1,FALSE)</f>
        <v>#N/A</v>
      </c>
    </row>
    <row r="47" spans="1:28" ht="14" x14ac:dyDescent="0.25">
      <c r="A47" s="52">
        <v>5</v>
      </c>
      <c r="B47" s="70"/>
      <c r="C47" s="71"/>
      <c r="D47" s="71"/>
      <c r="E47" s="71"/>
      <c r="F47" s="72"/>
      <c r="G47" s="72"/>
      <c r="H47" s="72"/>
      <c r="I47" s="72"/>
      <c r="J47" s="72"/>
      <c r="K47" s="72"/>
      <c r="L47" s="72"/>
      <c r="M47" s="72"/>
      <c r="N47" s="72"/>
      <c r="O47" s="72"/>
      <c r="P47" s="72"/>
      <c r="Q47" s="72"/>
      <c r="R47" s="72"/>
      <c r="S47" s="72"/>
      <c r="T47" s="126" t="str">
        <f t="shared" si="1"/>
        <v xml:space="preserve"> </v>
      </c>
      <c r="U47" s="120" t="str">
        <f>IF(B47="HFC-23",ROUND(('Quarterly Information'!T47*Lists!$K$2/1000),1),IF(B47="HFC-32",ROUND(('Quarterly Information'!T47*Lists!$K$3/1000),1),IF(B47="HFC-41",ROUND(('Quarterly Information'!T47*Lists!$K$4/1000),1),IF(B47="HFC-43-10mee",ROUND(('Quarterly Information'!T47*Lists!$K$5/1000),1),IF(B47="HFC-125",ROUND(('Quarterly Information'!T47*Lists!$K$6/1000),1),IF(B47="HFC-134",ROUND(('Quarterly Information'!T47*Lists!$K$7/1000),1),IF(B47="HFC-134a",ROUND(('Quarterly Information'!T47*Lists!$K$8/1000),1),IF(B47="HFC-143",ROUND(('Quarterly Information'!T47*Lists!$K$9/1000),1),IF(B47="HFC-143a",ROUND(('Quarterly Information'!T47*Lists!$K$10/1000),1),IF(B47="HFC-152",ROUND(('Quarterly Information'!T47*Lists!$K$11/1000),1),IF(B47="HFC-152a",ROUND(('Quarterly Information'!T47*Lists!$K$12/1000),1),IF(B47="HFC-227ea",ROUND(('Quarterly Information'!T47*Lists!$K$13/1000),1),IF(B47="HFC-236cb",ROUND(('Quarterly Information'!T47*Lists!$K$14/1000),1),IF(B47="HFC-236ea",ROUND(('Quarterly Information'!T47*Lists!$K$15/1000),1),IF(B47="HFC-236fa",ROUND(('Quarterly Information'!T47*Lists!$K$16/1000),1),IF(B47="HFC-245ca",ROUND(('Quarterly Information'!T47*Lists!$K$17/1000),1),IF(B47="HFC-245fa",ROUND(('Quarterly Information'!T47*Lists!$K$18/1000),1),IF(B47="HFC-365mfc",ROUND(('Quarterly Information'!T47*Lists!$K$19/1000),1),""))))))))))))))))))</f>
        <v/>
      </c>
      <c r="V47" s="121" t="str">
        <f>IF(B47="HFC-23",ROUND((SUM(N47:S47)*Lists!$K$2/1000),1),IF(B47="HFC-32",ROUND((SUM(N47:S47)*Lists!$K$3/1000),1),IF(B47="HFC-41",ROUND((SUM(N47:S47)*Lists!$K$4/1000),1),IF(B47="HFC-43-10mee",ROUND((SUM(N47:S47)*Lists!$K$5/1000),1),IF(B47="HFC-125",ROUND((SUM(N47:S47)*Lists!$K$6/1000),1),IF(B47="HFC-134",ROUND((SUM(N47:S47)*Lists!$K$7/1000),1),IF(B47="HFC-134a",ROUND((SUM(N47:S47)*Lists!$K$8/1000),1),IF(B47="HFC-143",ROUND((SUM(N47:S47)*Lists!$K$9/1000),1),IF(B47="HFC-143a",ROUND((SUM(N47:S47)*Lists!$K$10/1000),1),IF(B47="HFC-152",ROUND((SUM(N47:S47)*Lists!$K$11/1000),1),IF(B47="HFC-152a",ROUND((SUM(N47:S47)*Lists!$K$12/1000),1),IF(B47="HFC-227ea",ROUND((SUM(N47:S47)*Lists!$K$13/1000),1),IF(B47="HFC-236cb",ROUND((SUM(N47:S47)*Lists!$K$14/1000),1),IF(B47="HFC-236ea",ROUND((SUM(N47:S47)*Lists!$K$15/1000),1),IF(B47="HFC-236fa",ROUND((SUM(N47:S47)*Lists!$K$16/1000),1),IF(B47="HFC-245ca",ROUND((SUM(N47:S47)*Lists!$K$17/1000),1),IF(B47="HFC-245fa",ROUND((SUM(N47:S47)*Lists!$K$18/1000),1),IF(B47="HFC-365mfc",ROUND((SUM(N47:S47)*Lists!$K$19/1000),1),""))))))))))))))))))</f>
        <v/>
      </c>
      <c r="Y47" s="53" t="str">
        <f t="shared" si="2"/>
        <v xml:space="preserve"> </v>
      </c>
      <c r="Z47" s="54" t="b">
        <f t="shared" si="0"/>
        <v>1</v>
      </c>
      <c r="AB47" s="194" t="e">
        <f>VLOOKUP($B47,Lists!$B$3:$B$19,1,FALSE)</f>
        <v>#N/A</v>
      </c>
    </row>
    <row r="48" spans="1:28" ht="14" x14ac:dyDescent="0.25">
      <c r="A48" s="52">
        <v>6</v>
      </c>
      <c r="B48" s="70"/>
      <c r="C48" s="71"/>
      <c r="D48" s="71"/>
      <c r="E48" s="71"/>
      <c r="F48" s="72"/>
      <c r="G48" s="72"/>
      <c r="H48" s="72"/>
      <c r="I48" s="72"/>
      <c r="J48" s="72"/>
      <c r="K48" s="72"/>
      <c r="L48" s="72"/>
      <c r="M48" s="72"/>
      <c r="N48" s="72"/>
      <c r="O48" s="72"/>
      <c r="P48" s="72"/>
      <c r="Q48" s="72"/>
      <c r="R48" s="72"/>
      <c r="S48" s="72"/>
      <c r="T48" s="126" t="str">
        <f t="shared" si="1"/>
        <v xml:space="preserve"> </v>
      </c>
      <c r="U48" s="120" t="str">
        <f>IF(B48="HFC-23",ROUND(('Quarterly Information'!T48*Lists!$K$2/1000),1),IF(B48="HFC-32",ROUND(('Quarterly Information'!T48*Lists!$K$3/1000),1),IF(B48="HFC-41",ROUND(('Quarterly Information'!T48*Lists!$K$4/1000),1),IF(B48="HFC-43-10mee",ROUND(('Quarterly Information'!T48*Lists!$K$5/1000),1),IF(B48="HFC-125",ROUND(('Quarterly Information'!T48*Lists!$K$6/1000),1),IF(B48="HFC-134",ROUND(('Quarterly Information'!T48*Lists!$K$7/1000),1),IF(B48="HFC-134a",ROUND(('Quarterly Information'!T48*Lists!$K$8/1000),1),IF(B48="HFC-143",ROUND(('Quarterly Information'!T48*Lists!$K$9/1000),1),IF(B48="HFC-143a",ROUND(('Quarterly Information'!T48*Lists!$K$10/1000),1),IF(B48="HFC-152",ROUND(('Quarterly Information'!T48*Lists!$K$11/1000),1),IF(B48="HFC-152a",ROUND(('Quarterly Information'!T48*Lists!$K$12/1000),1),IF(B48="HFC-227ea",ROUND(('Quarterly Information'!T48*Lists!$K$13/1000),1),IF(B48="HFC-236cb",ROUND(('Quarterly Information'!T48*Lists!$K$14/1000),1),IF(B48="HFC-236ea",ROUND(('Quarterly Information'!T48*Lists!$K$15/1000),1),IF(B48="HFC-236fa",ROUND(('Quarterly Information'!T48*Lists!$K$16/1000),1),IF(B48="HFC-245ca",ROUND(('Quarterly Information'!T48*Lists!$K$17/1000),1),IF(B48="HFC-245fa",ROUND(('Quarterly Information'!T48*Lists!$K$18/1000),1),IF(B48="HFC-365mfc",ROUND(('Quarterly Information'!T48*Lists!$K$19/1000),1),""))))))))))))))))))</f>
        <v/>
      </c>
      <c r="V48" s="121" t="str">
        <f>IF(B48="HFC-23",ROUND((SUM(N48:S48)*Lists!$K$2/1000),1),IF(B48="HFC-32",ROUND((SUM(N48:S48)*Lists!$K$3/1000),1),IF(B48="HFC-41",ROUND((SUM(N48:S48)*Lists!$K$4/1000),1),IF(B48="HFC-43-10mee",ROUND((SUM(N48:S48)*Lists!$K$5/1000),1),IF(B48="HFC-125",ROUND((SUM(N48:S48)*Lists!$K$6/1000),1),IF(B48="HFC-134",ROUND((SUM(N48:S48)*Lists!$K$7/1000),1),IF(B48="HFC-134a",ROUND((SUM(N48:S48)*Lists!$K$8/1000),1),IF(B48="HFC-143",ROUND((SUM(N48:S48)*Lists!$K$9/1000),1),IF(B48="HFC-143a",ROUND((SUM(N48:S48)*Lists!$K$10/1000),1),IF(B48="HFC-152",ROUND((SUM(N48:S48)*Lists!$K$11/1000),1),IF(B48="HFC-152a",ROUND((SUM(N48:S48)*Lists!$K$12/1000),1),IF(B48="HFC-227ea",ROUND((SUM(N48:S48)*Lists!$K$13/1000),1),IF(B48="HFC-236cb",ROUND((SUM(N48:S48)*Lists!$K$14/1000),1),IF(B48="HFC-236ea",ROUND((SUM(N48:S48)*Lists!$K$15/1000),1),IF(B48="HFC-236fa",ROUND((SUM(N48:S48)*Lists!$K$16/1000),1),IF(B48="HFC-245ca",ROUND((SUM(N48:S48)*Lists!$K$17/1000),1),IF(B48="HFC-245fa",ROUND((SUM(N48:S48)*Lists!$K$18/1000),1),IF(B48="HFC-365mfc",ROUND((SUM(N48:S48)*Lists!$K$19/1000),1),""))))))))))))))))))</f>
        <v/>
      </c>
      <c r="Y48" s="53" t="str">
        <f t="shared" si="2"/>
        <v xml:space="preserve"> </v>
      </c>
      <c r="Z48" s="54" t="b">
        <f t="shared" si="0"/>
        <v>1</v>
      </c>
      <c r="AB48" s="194" t="e">
        <f>VLOOKUP($B48,Lists!$B$3:$B$19,1,FALSE)</f>
        <v>#N/A</v>
      </c>
    </row>
    <row r="49" spans="1:28" ht="14" x14ac:dyDescent="0.25">
      <c r="A49" s="52">
        <v>7</v>
      </c>
      <c r="B49" s="70"/>
      <c r="C49" s="71"/>
      <c r="D49" s="71"/>
      <c r="E49" s="71"/>
      <c r="F49" s="72"/>
      <c r="G49" s="72"/>
      <c r="H49" s="72"/>
      <c r="I49" s="72"/>
      <c r="J49" s="72"/>
      <c r="K49" s="72"/>
      <c r="L49" s="72"/>
      <c r="M49" s="72"/>
      <c r="N49" s="72"/>
      <c r="O49" s="72"/>
      <c r="P49" s="72"/>
      <c r="Q49" s="72"/>
      <c r="R49" s="72"/>
      <c r="S49" s="72"/>
      <c r="T49" s="126" t="str">
        <f t="shared" si="1"/>
        <v xml:space="preserve"> </v>
      </c>
      <c r="U49" s="120" t="str">
        <f>IF(B49="HFC-23",ROUND(('Quarterly Information'!T49*Lists!$K$2/1000),1),IF(B49="HFC-32",ROUND(('Quarterly Information'!T49*Lists!$K$3/1000),1),IF(B49="HFC-41",ROUND(('Quarterly Information'!T49*Lists!$K$4/1000),1),IF(B49="HFC-43-10mee",ROUND(('Quarterly Information'!T49*Lists!$K$5/1000),1),IF(B49="HFC-125",ROUND(('Quarterly Information'!T49*Lists!$K$6/1000),1),IF(B49="HFC-134",ROUND(('Quarterly Information'!T49*Lists!$K$7/1000),1),IF(B49="HFC-134a",ROUND(('Quarterly Information'!T49*Lists!$K$8/1000),1),IF(B49="HFC-143",ROUND(('Quarterly Information'!T49*Lists!$K$9/1000),1),IF(B49="HFC-143a",ROUND(('Quarterly Information'!T49*Lists!$K$10/1000),1),IF(B49="HFC-152",ROUND(('Quarterly Information'!T49*Lists!$K$11/1000),1),IF(B49="HFC-152a",ROUND(('Quarterly Information'!T49*Lists!$K$12/1000),1),IF(B49="HFC-227ea",ROUND(('Quarterly Information'!T49*Lists!$K$13/1000),1),IF(B49="HFC-236cb",ROUND(('Quarterly Information'!T49*Lists!$K$14/1000),1),IF(B49="HFC-236ea",ROUND(('Quarterly Information'!T49*Lists!$K$15/1000),1),IF(B49="HFC-236fa",ROUND(('Quarterly Information'!T49*Lists!$K$16/1000),1),IF(B49="HFC-245ca",ROUND(('Quarterly Information'!T49*Lists!$K$17/1000),1),IF(B49="HFC-245fa",ROUND(('Quarterly Information'!T49*Lists!$K$18/1000),1),IF(B49="HFC-365mfc",ROUND(('Quarterly Information'!T49*Lists!$K$19/1000),1),""))))))))))))))))))</f>
        <v/>
      </c>
      <c r="V49" s="121" t="str">
        <f>IF(B49="HFC-23",ROUND((SUM(N49:S49)*Lists!$K$2/1000),1),IF(B49="HFC-32",ROUND((SUM(N49:S49)*Lists!$K$3/1000),1),IF(B49="HFC-41",ROUND((SUM(N49:S49)*Lists!$K$4/1000),1),IF(B49="HFC-43-10mee",ROUND((SUM(N49:S49)*Lists!$K$5/1000),1),IF(B49="HFC-125",ROUND((SUM(N49:S49)*Lists!$K$6/1000),1),IF(B49="HFC-134",ROUND((SUM(N49:S49)*Lists!$K$7/1000),1),IF(B49="HFC-134a",ROUND((SUM(N49:S49)*Lists!$K$8/1000),1),IF(B49="HFC-143",ROUND((SUM(N49:S49)*Lists!$K$9/1000),1),IF(B49="HFC-143a",ROUND((SUM(N49:S49)*Lists!$K$10/1000),1),IF(B49="HFC-152",ROUND((SUM(N49:S49)*Lists!$K$11/1000),1),IF(B49="HFC-152a",ROUND((SUM(N49:S49)*Lists!$K$12/1000),1),IF(B49="HFC-227ea",ROUND((SUM(N49:S49)*Lists!$K$13/1000),1),IF(B49="HFC-236cb",ROUND((SUM(N49:S49)*Lists!$K$14/1000),1),IF(B49="HFC-236ea",ROUND((SUM(N49:S49)*Lists!$K$15/1000),1),IF(B49="HFC-236fa",ROUND((SUM(N49:S49)*Lists!$K$16/1000),1),IF(B49="HFC-245ca",ROUND((SUM(N49:S49)*Lists!$K$17/1000),1),IF(B49="HFC-245fa",ROUND((SUM(N49:S49)*Lists!$K$18/1000),1),IF(B49="HFC-365mfc",ROUND((SUM(N49:S49)*Lists!$K$19/1000),1),""))))))))))))))))))</f>
        <v/>
      </c>
      <c r="Y49" s="53" t="str">
        <f t="shared" si="2"/>
        <v xml:space="preserve"> </v>
      </c>
      <c r="Z49" s="54" t="b">
        <f t="shared" si="0"/>
        <v>1</v>
      </c>
      <c r="AB49" s="194" t="e">
        <f>VLOOKUP($B49,Lists!$B$3:$B$19,1,FALSE)</f>
        <v>#N/A</v>
      </c>
    </row>
    <row r="50" spans="1:28" ht="14" x14ac:dyDescent="0.25">
      <c r="A50" s="52">
        <v>8</v>
      </c>
      <c r="B50" s="70"/>
      <c r="C50" s="71"/>
      <c r="D50" s="71"/>
      <c r="E50" s="71"/>
      <c r="F50" s="72"/>
      <c r="G50" s="72"/>
      <c r="H50" s="72"/>
      <c r="I50" s="72"/>
      <c r="J50" s="72"/>
      <c r="K50" s="72"/>
      <c r="L50" s="72"/>
      <c r="M50" s="72"/>
      <c r="N50" s="72"/>
      <c r="O50" s="72"/>
      <c r="P50" s="72"/>
      <c r="Q50" s="72"/>
      <c r="R50" s="72"/>
      <c r="S50" s="72"/>
      <c r="T50" s="126" t="str">
        <f t="shared" si="1"/>
        <v xml:space="preserve"> </v>
      </c>
      <c r="U50" s="120" t="str">
        <f>IF(B50="HFC-23",ROUND(('Quarterly Information'!T50*Lists!$K$2/1000),1),IF(B50="HFC-32",ROUND(('Quarterly Information'!T50*Lists!$K$3/1000),1),IF(B50="HFC-41",ROUND(('Quarterly Information'!T50*Lists!$K$4/1000),1),IF(B50="HFC-43-10mee",ROUND(('Quarterly Information'!T50*Lists!$K$5/1000),1),IF(B50="HFC-125",ROUND(('Quarterly Information'!T50*Lists!$K$6/1000),1),IF(B50="HFC-134",ROUND(('Quarterly Information'!T50*Lists!$K$7/1000),1),IF(B50="HFC-134a",ROUND(('Quarterly Information'!T50*Lists!$K$8/1000),1),IF(B50="HFC-143",ROUND(('Quarterly Information'!T50*Lists!$K$9/1000),1),IF(B50="HFC-143a",ROUND(('Quarterly Information'!T50*Lists!$K$10/1000),1),IF(B50="HFC-152",ROUND(('Quarterly Information'!T50*Lists!$K$11/1000),1),IF(B50="HFC-152a",ROUND(('Quarterly Information'!T50*Lists!$K$12/1000),1),IF(B50="HFC-227ea",ROUND(('Quarterly Information'!T50*Lists!$K$13/1000),1),IF(B50="HFC-236cb",ROUND(('Quarterly Information'!T50*Lists!$K$14/1000),1),IF(B50="HFC-236ea",ROUND(('Quarterly Information'!T50*Lists!$K$15/1000),1),IF(B50="HFC-236fa",ROUND(('Quarterly Information'!T50*Lists!$K$16/1000),1),IF(B50="HFC-245ca",ROUND(('Quarterly Information'!T50*Lists!$K$17/1000),1),IF(B50="HFC-245fa",ROUND(('Quarterly Information'!T50*Lists!$K$18/1000),1),IF(B50="HFC-365mfc",ROUND(('Quarterly Information'!T50*Lists!$K$19/1000),1),""))))))))))))))))))</f>
        <v/>
      </c>
      <c r="V50" s="121" t="str">
        <f>IF(B50="HFC-23",ROUND((SUM(N50:S50)*Lists!$K$2/1000),1),IF(B50="HFC-32",ROUND((SUM(N50:S50)*Lists!$K$3/1000),1),IF(B50="HFC-41",ROUND((SUM(N50:S50)*Lists!$K$4/1000),1),IF(B50="HFC-43-10mee",ROUND((SUM(N50:S50)*Lists!$K$5/1000),1),IF(B50="HFC-125",ROUND((SUM(N50:S50)*Lists!$K$6/1000),1),IF(B50="HFC-134",ROUND((SUM(N50:S50)*Lists!$K$7/1000),1),IF(B50="HFC-134a",ROUND((SUM(N50:S50)*Lists!$K$8/1000),1),IF(B50="HFC-143",ROUND((SUM(N50:S50)*Lists!$K$9/1000),1),IF(B50="HFC-143a",ROUND((SUM(N50:S50)*Lists!$K$10/1000),1),IF(B50="HFC-152",ROUND((SUM(N50:S50)*Lists!$K$11/1000),1),IF(B50="HFC-152a",ROUND((SUM(N50:S50)*Lists!$K$12/1000),1),IF(B50="HFC-227ea",ROUND((SUM(N50:S50)*Lists!$K$13/1000),1),IF(B50="HFC-236cb",ROUND((SUM(N50:S50)*Lists!$K$14/1000),1),IF(B50="HFC-236ea",ROUND((SUM(N50:S50)*Lists!$K$15/1000),1),IF(B50="HFC-236fa",ROUND((SUM(N50:S50)*Lists!$K$16/1000),1),IF(B50="HFC-245ca",ROUND((SUM(N50:S50)*Lists!$K$17/1000),1),IF(B50="HFC-245fa",ROUND((SUM(N50:S50)*Lists!$K$18/1000),1),IF(B50="HFC-365mfc",ROUND((SUM(N50:S50)*Lists!$K$19/1000),1),""))))))))))))))))))</f>
        <v/>
      </c>
      <c r="Y50" s="53" t="str">
        <f t="shared" si="2"/>
        <v xml:space="preserve"> </v>
      </c>
      <c r="Z50" s="54" t="b">
        <f t="shared" si="0"/>
        <v>1</v>
      </c>
      <c r="AB50" s="194" t="e">
        <f>VLOOKUP($B50,Lists!$B$3:$B$19,1,FALSE)</f>
        <v>#N/A</v>
      </c>
    </row>
    <row r="51" spans="1:28" ht="14" x14ac:dyDescent="0.25">
      <c r="A51" s="52">
        <v>9</v>
      </c>
      <c r="B51" s="70"/>
      <c r="C51" s="71"/>
      <c r="D51" s="71"/>
      <c r="E51" s="71"/>
      <c r="F51" s="72"/>
      <c r="G51" s="72"/>
      <c r="H51" s="72"/>
      <c r="I51" s="72"/>
      <c r="J51" s="72"/>
      <c r="K51" s="72"/>
      <c r="L51" s="72"/>
      <c r="M51" s="72"/>
      <c r="N51" s="72"/>
      <c r="O51" s="72"/>
      <c r="P51" s="72"/>
      <c r="Q51" s="72"/>
      <c r="R51" s="72"/>
      <c r="S51" s="72"/>
      <c r="T51" s="126" t="str">
        <f t="shared" si="1"/>
        <v xml:space="preserve"> </v>
      </c>
      <c r="U51" s="120" t="str">
        <f>IF(B51="HFC-23",ROUND(('Quarterly Information'!T51*Lists!$K$2/1000),1),IF(B51="HFC-32",ROUND(('Quarterly Information'!T51*Lists!$K$3/1000),1),IF(B51="HFC-41",ROUND(('Quarterly Information'!T51*Lists!$K$4/1000),1),IF(B51="HFC-43-10mee",ROUND(('Quarterly Information'!T51*Lists!$K$5/1000),1),IF(B51="HFC-125",ROUND(('Quarterly Information'!T51*Lists!$K$6/1000),1),IF(B51="HFC-134",ROUND(('Quarterly Information'!T51*Lists!$K$7/1000),1),IF(B51="HFC-134a",ROUND(('Quarterly Information'!T51*Lists!$K$8/1000),1),IF(B51="HFC-143",ROUND(('Quarterly Information'!T51*Lists!$K$9/1000),1),IF(B51="HFC-143a",ROUND(('Quarterly Information'!T51*Lists!$K$10/1000),1),IF(B51="HFC-152",ROUND(('Quarterly Information'!T51*Lists!$K$11/1000),1),IF(B51="HFC-152a",ROUND(('Quarterly Information'!T51*Lists!$K$12/1000),1),IF(B51="HFC-227ea",ROUND(('Quarterly Information'!T51*Lists!$K$13/1000),1),IF(B51="HFC-236cb",ROUND(('Quarterly Information'!T51*Lists!$K$14/1000),1),IF(B51="HFC-236ea",ROUND(('Quarterly Information'!T51*Lists!$K$15/1000),1),IF(B51="HFC-236fa",ROUND(('Quarterly Information'!T51*Lists!$K$16/1000),1),IF(B51="HFC-245ca",ROUND(('Quarterly Information'!T51*Lists!$K$17/1000),1),IF(B51="HFC-245fa",ROUND(('Quarterly Information'!T51*Lists!$K$18/1000),1),IF(B51="HFC-365mfc",ROUND(('Quarterly Information'!T51*Lists!$K$19/1000),1),""))))))))))))))))))</f>
        <v/>
      </c>
      <c r="V51" s="121" t="str">
        <f>IF(B51="HFC-23",ROUND((SUM(N51:S51)*Lists!$K$2/1000),1),IF(B51="HFC-32",ROUND((SUM(N51:S51)*Lists!$K$3/1000),1),IF(B51="HFC-41",ROUND((SUM(N51:S51)*Lists!$K$4/1000),1),IF(B51="HFC-43-10mee",ROUND((SUM(N51:S51)*Lists!$K$5/1000),1),IF(B51="HFC-125",ROUND((SUM(N51:S51)*Lists!$K$6/1000),1),IF(B51="HFC-134",ROUND((SUM(N51:S51)*Lists!$K$7/1000),1),IF(B51="HFC-134a",ROUND((SUM(N51:S51)*Lists!$K$8/1000),1),IF(B51="HFC-143",ROUND((SUM(N51:S51)*Lists!$K$9/1000),1),IF(B51="HFC-143a",ROUND((SUM(N51:S51)*Lists!$K$10/1000),1),IF(B51="HFC-152",ROUND((SUM(N51:S51)*Lists!$K$11/1000),1),IF(B51="HFC-152a",ROUND((SUM(N51:S51)*Lists!$K$12/1000),1),IF(B51="HFC-227ea",ROUND((SUM(N51:S51)*Lists!$K$13/1000),1),IF(B51="HFC-236cb",ROUND((SUM(N51:S51)*Lists!$K$14/1000),1),IF(B51="HFC-236ea",ROUND((SUM(N51:S51)*Lists!$K$15/1000),1),IF(B51="HFC-236fa",ROUND((SUM(N51:S51)*Lists!$K$16/1000),1),IF(B51="HFC-245ca",ROUND((SUM(N51:S51)*Lists!$K$17/1000),1),IF(B51="HFC-245fa",ROUND((SUM(N51:S51)*Lists!$K$18/1000),1),IF(B51="HFC-365mfc",ROUND((SUM(N51:S51)*Lists!$K$19/1000),1),""))))))))))))))))))</f>
        <v/>
      </c>
      <c r="Y51" s="53" t="str">
        <f t="shared" si="2"/>
        <v xml:space="preserve"> </v>
      </c>
      <c r="Z51" s="54" t="b">
        <f t="shared" si="0"/>
        <v>1</v>
      </c>
      <c r="AB51" s="194" t="e">
        <f>VLOOKUP($B51,Lists!$B$3:$B$19,1,FALSE)</f>
        <v>#N/A</v>
      </c>
    </row>
    <row r="52" spans="1:28" ht="14" x14ac:dyDescent="0.25">
      <c r="A52" s="52">
        <v>10</v>
      </c>
      <c r="B52" s="70"/>
      <c r="C52" s="71"/>
      <c r="D52" s="71"/>
      <c r="E52" s="71"/>
      <c r="F52" s="72"/>
      <c r="G52" s="72"/>
      <c r="H52" s="72"/>
      <c r="I52" s="72"/>
      <c r="J52" s="72"/>
      <c r="K52" s="72"/>
      <c r="L52" s="72"/>
      <c r="M52" s="72"/>
      <c r="N52" s="72"/>
      <c r="O52" s="72"/>
      <c r="P52" s="72"/>
      <c r="Q52" s="72"/>
      <c r="R52" s="72"/>
      <c r="S52" s="72"/>
      <c r="T52" s="126" t="str">
        <f t="shared" si="1"/>
        <v xml:space="preserve"> </v>
      </c>
      <c r="U52" s="120" t="str">
        <f>IF(B52="HFC-23",ROUND(('Quarterly Information'!T52*Lists!$K$2/1000),1),IF(B52="HFC-32",ROUND(('Quarterly Information'!T52*Lists!$K$3/1000),1),IF(B52="HFC-41",ROUND(('Quarterly Information'!T52*Lists!$K$4/1000),1),IF(B52="HFC-43-10mee",ROUND(('Quarterly Information'!T52*Lists!$K$5/1000),1),IF(B52="HFC-125",ROUND(('Quarterly Information'!T52*Lists!$K$6/1000),1),IF(B52="HFC-134",ROUND(('Quarterly Information'!T52*Lists!$K$7/1000),1),IF(B52="HFC-134a",ROUND(('Quarterly Information'!T52*Lists!$K$8/1000),1),IF(B52="HFC-143",ROUND(('Quarterly Information'!T52*Lists!$K$9/1000),1),IF(B52="HFC-143a",ROUND(('Quarterly Information'!T52*Lists!$K$10/1000),1),IF(B52="HFC-152",ROUND(('Quarterly Information'!T52*Lists!$K$11/1000),1),IF(B52="HFC-152a",ROUND(('Quarterly Information'!T52*Lists!$K$12/1000),1),IF(B52="HFC-227ea",ROUND(('Quarterly Information'!T52*Lists!$K$13/1000),1),IF(B52="HFC-236cb",ROUND(('Quarterly Information'!T52*Lists!$K$14/1000),1),IF(B52="HFC-236ea",ROUND(('Quarterly Information'!T52*Lists!$K$15/1000),1),IF(B52="HFC-236fa",ROUND(('Quarterly Information'!T52*Lists!$K$16/1000),1),IF(B52="HFC-245ca",ROUND(('Quarterly Information'!T52*Lists!$K$17/1000),1),IF(B52="HFC-245fa",ROUND(('Quarterly Information'!T52*Lists!$K$18/1000),1),IF(B52="HFC-365mfc",ROUND(('Quarterly Information'!T52*Lists!$K$19/1000),1),""))))))))))))))))))</f>
        <v/>
      </c>
      <c r="V52" s="121" t="str">
        <f>IF(B52="HFC-23",ROUND((SUM(N52:S52)*Lists!$K$2/1000),1),IF(B52="HFC-32",ROUND((SUM(N52:S52)*Lists!$K$3/1000),1),IF(B52="HFC-41",ROUND((SUM(N52:S52)*Lists!$K$4/1000),1),IF(B52="HFC-43-10mee",ROUND((SUM(N52:S52)*Lists!$K$5/1000),1),IF(B52="HFC-125",ROUND((SUM(N52:S52)*Lists!$K$6/1000),1),IF(B52="HFC-134",ROUND((SUM(N52:S52)*Lists!$K$7/1000),1),IF(B52="HFC-134a",ROUND((SUM(N52:S52)*Lists!$K$8/1000),1),IF(B52="HFC-143",ROUND((SUM(N52:S52)*Lists!$K$9/1000),1),IF(B52="HFC-143a",ROUND((SUM(N52:S52)*Lists!$K$10/1000),1),IF(B52="HFC-152",ROUND((SUM(N52:S52)*Lists!$K$11/1000),1),IF(B52="HFC-152a",ROUND((SUM(N52:S52)*Lists!$K$12/1000),1),IF(B52="HFC-227ea",ROUND((SUM(N52:S52)*Lists!$K$13/1000),1),IF(B52="HFC-236cb",ROUND((SUM(N52:S52)*Lists!$K$14/1000),1),IF(B52="HFC-236ea",ROUND((SUM(N52:S52)*Lists!$K$15/1000),1),IF(B52="HFC-236fa",ROUND((SUM(N52:S52)*Lists!$K$16/1000),1),IF(B52="HFC-245ca",ROUND((SUM(N52:S52)*Lists!$K$17/1000),1),IF(B52="HFC-245fa",ROUND((SUM(N52:S52)*Lists!$K$18/1000),1),IF(B52="HFC-365mfc",ROUND((SUM(N52:S52)*Lists!$K$19/1000),1),""))))))))))))))))))</f>
        <v/>
      </c>
      <c r="Y52" s="53" t="str">
        <f t="shared" si="2"/>
        <v xml:space="preserve"> </v>
      </c>
      <c r="Z52" s="54" t="b">
        <f t="shared" si="0"/>
        <v>1</v>
      </c>
      <c r="AB52" s="194" t="e">
        <f>VLOOKUP($B52,Lists!$B$3:$B$19,1,FALSE)</f>
        <v>#N/A</v>
      </c>
    </row>
    <row r="53" spans="1:28" s="46" customFormat="1" ht="14" x14ac:dyDescent="0.25">
      <c r="A53" s="52">
        <v>11</v>
      </c>
      <c r="B53" s="70"/>
      <c r="C53" s="71"/>
      <c r="D53" s="71"/>
      <c r="E53" s="71"/>
      <c r="F53" s="72"/>
      <c r="G53" s="72"/>
      <c r="H53" s="72"/>
      <c r="I53" s="72"/>
      <c r="J53" s="72"/>
      <c r="K53" s="72"/>
      <c r="L53" s="72"/>
      <c r="M53" s="72"/>
      <c r="N53" s="72"/>
      <c r="O53" s="72"/>
      <c r="P53" s="72"/>
      <c r="Q53" s="72"/>
      <c r="R53" s="72"/>
      <c r="S53" s="72"/>
      <c r="T53" s="126" t="str">
        <f t="shared" si="1"/>
        <v xml:space="preserve"> </v>
      </c>
      <c r="U53" s="120" t="str">
        <f>IF(B53="HFC-23",ROUND(('Quarterly Information'!T53*Lists!$K$2/1000),1),IF(B53="HFC-32",ROUND(('Quarterly Information'!T53*Lists!$K$3/1000),1),IF(B53="HFC-41",ROUND(('Quarterly Information'!T53*Lists!$K$4/1000),1),IF(B53="HFC-43-10mee",ROUND(('Quarterly Information'!T53*Lists!$K$5/1000),1),IF(B53="HFC-125",ROUND(('Quarterly Information'!T53*Lists!$K$6/1000),1),IF(B53="HFC-134",ROUND(('Quarterly Information'!T53*Lists!$K$7/1000),1),IF(B53="HFC-134a",ROUND(('Quarterly Information'!T53*Lists!$K$8/1000),1),IF(B53="HFC-143",ROUND(('Quarterly Information'!T53*Lists!$K$9/1000),1),IF(B53="HFC-143a",ROUND(('Quarterly Information'!T53*Lists!$K$10/1000),1),IF(B53="HFC-152",ROUND(('Quarterly Information'!T53*Lists!$K$11/1000),1),IF(B53="HFC-152a",ROUND(('Quarterly Information'!T53*Lists!$K$12/1000),1),IF(B53="HFC-227ea",ROUND(('Quarterly Information'!T53*Lists!$K$13/1000),1),IF(B53="HFC-236cb",ROUND(('Quarterly Information'!T53*Lists!$K$14/1000),1),IF(B53="HFC-236ea",ROUND(('Quarterly Information'!T53*Lists!$K$15/1000),1),IF(B53="HFC-236fa",ROUND(('Quarterly Information'!T53*Lists!$K$16/1000),1),IF(B53="HFC-245ca",ROUND(('Quarterly Information'!T53*Lists!$K$17/1000),1),IF(B53="HFC-245fa",ROUND(('Quarterly Information'!T53*Lists!$K$18/1000),1),IF(B53="HFC-365mfc",ROUND(('Quarterly Information'!T53*Lists!$K$19/1000),1),""))))))))))))))))))</f>
        <v/>
      </c>
      <c r="V53" s="121" t="str">
        <f>IF(B53="HFC-23",ROUND((SUM(N53:S53)*Lists!$K$2/1000),1),IF(B53="HFC-32",ROUND((SUM(N53:S53)*Lists!$K$3/1000),1),IF(B53="HFC-41",ROUND((SUM(N53:S53)*Lists!$K$4/1000),1),IF(B53="HFC-43-10mee",ROUND((SUM(N53:S53)*Lists!$K$5/1000),1),IF(B53="HFC-125",ROUND((SUM(N53:S53)*Lists!$K$6/1000),1),IF(B53="HFC-134",ROUND((SUM(N53:S53)*Lists!$K$7/1000),1),IF(B53="HFC-134a",ROUND((SUM(N53:S53)*Lists!$K$8/1000),1),IF(B53="HFC-143",ROUND((SUM(N53:S53)*Lists!$K$9/1000),1),IF(B53="HFC-143a",ROUND((SUM(N53:S53)*Lists!$K$10/1000),1),IF(B53="HFC-152",ROUND((SUM(N53:S53)*Lists!$K$11/1000),1),IF(B53="HFC-152a",ROUND((SUM(N53:S53)*Lists!$K$12/1000),1),IF(B53="HFC-227ea",ROUND((SUM(N53:S53)*Lists!$K$13/1000),1),IF(B53="HFC-236cb",ROUND((SUM(N53:S53)*Lists!$K$14/1000),1),IF(B53="HFC-236ea",ROUND((SUM(N53:S53)*Lists!$K$15/1000),1),IF(B53="HFC-236fa",ROUND((SUM(N53:S53)*Lists!$K$16/1000),1),IF(B53="HFC-245ca",ROUND((SUM(N53:S53)*Lists!$K$17/1000),1),IF(B53="HFC-245fa",ROUND((SUM(N53:S53)*Lists!$K$18/1000),1),IF(B53="HFC-365mfc",ROUND((SUM(N53:S53)*Lists!$K$19/1000),1),""))))))))))))))))))</f>
        <v/>
      </c>
      <c r="X53" s="43"/>
      <c r="Y53" s="53" t="str">
        <f t="shared" si="2"/>
        <v xml:space="preserve"> </v>
      </c>
      <c r="Z53" s="54" t="b">
        <f t="shared" si="0"/>
        <v>1</v>
      </c>
      <c r="AB53" s="194" t="e">
        <f>VLOOKUP($B53,Lists!$B$3:$B$19,1,FALSE)</f>
        <v>#N/A</v>
      </c>
    </row>
    <row r="54" spans="1:28" ht="14" x14ac:dyDescent="0.25">
      <c r="A54" s="52">
        <v>12</v>
      </c>
      <c r="B54" s="70"/>
      <c r="C54" s="71"/>
      <c r="D54" s="71"/>
      <c r="E54" s="71"/>
      <c r="F54" s="72"/>
      <c r="G54" s="72"/>
      <c r="H54" s="72"/>
      <c r="I54" s="72"/>
      <c r="J54" s="72"/>
      <c r="K54" s="72"/>
      <c r="L54" s="72"/>
      <c r="M54" s="72"/>
      <c r="N54" s="72"/>
      <c r="O54" s="72"/>
      <c r="P54" s="72"/>
      <c r="Q54" s="72"/>
      <c r="R54" s="72"/>
      <c r="S54" s="72"/>
      <c r="T54" s="126" t="str">
        <f t="shared" si="1"/>
        <v xml:space="preserve"> </v>
      </c>
      <c r="U54" s="120" t="str">
        <f>IF(B54="HFC-23",ROUND(('Quarterly Information'!T54*Lists!$K$2/1000),1),IF(B54="HFC-32",ROUND(('Quarterly Information'!T54*Lists!$K$3/1000),1),IF(B54="HFC-41",ROUND(('Quarterly Information'!T54*Lists!$K$4/1000),1),IF(B54="HFC-43-10mee",ROUND(('Quarterly Information'!T54*Lists!$K$5/1000),1),IF(B54="HFC-125",ROUND(('Quarterly Information'!T54*Lists!$K$6/1000),1),IF(B54="HFC-134",ROUND(('Quarterly Information'!T54*Lists!$K$7/1000),1),IF(B54="HFC-134a",ROUND(('Quarterly Information'!T54*Lists!$K$8/1000),1),IF(B54="HFC-143",ROUND(('Quarterly Information'!T54*Lists!$K$9/1000),1),IF(B54="HFC-143a",ROUND(('Quarterly Information'!T54*Lists!$K$10/1000),1),IF(B54="HFC-152",ROUND(('Quarterly Information'!T54*Lists!$K$11/1000),1),IF(B54="HFC-152a",ROUND(('Quarterly Information'!T54*Lists!$K$12/1000),1),IF(B54="HFC-227ea",ROUND(('Quarterly Information'!T54*Lists!$K$13/1000),1),IF(B54="HFC-236cb",ROUND(('Quarterly Information'!T54*Lists!$K$14/1000),1),IF(B54="HFC-236ea",ROUND(('Quarterly Information'!T54*Lists!$K$15/1000),1),IF(B54="HFC-236fa",ROUND(('Quarterly Information'!T54*Lists!$K$16/1000),1),IF(B54="HFC-245ca",ROUND(('Quarterly Information'!T54*Lists!$K$17/1000),1),IF(B54="HFC-245fa",ROUND(('Quarterly Information'!T54*Lists!$K$18/1000),1),IF(B54="HFC-365mfc",ROUND(('Quarterly Information'!T54*Lists!$K$19/1000),1),""))))))))))))))))))</f>
        <v/>
      </c>
      <c r="V54" s="121" t="str">
        <f>IF(B54="HFC-23",ROUND((SUM(N54:S54)*Lists!$K$2/1000),1),IF(B54="HFC-32",ROUND((SUM(N54:S54)*Lists!$K$3/1000),1),IF(B54="HFC-41",ROUND((SUM(N54:S54)*Lists!$K$4/1000),1),IF(B54="HFC-43-10mee",ROUND((SUM(N54:S54)*Lists!$K$5/1000),1),IF(B54="HFC-125",ROUND((SUM(N54:S54)*Lists!$K$6/1000),1),IF(B54="HFC-134",ROUND((SUM(N54:S54)*Lists!$K$7/1000),1),IF(B54="HFC-134a",ROUND((SUM(N54:S54)*Lists!$K$8/1000),1),IF(B54="HFC-143",ROUND((SUM(N54:S54)*Lists!$K$9/1000),1),IF(B54="HFC-143a",ROUND((SUM(N54:S54)*Lists!$K$10/1000),1),IF(B54="HFC-152",ROUND((SUM(N54:S54)*Lists!$K$11/1000),1),IF(B54="HFC-152a",ROUND((SUM(N54:S54)*Lists!$K$12/1000),1),IF(B54="HFC-227ea",ROUND((SUM(N54:S54)*Lists!$K$13/1000),1),IF(B54="HFC-236cb",ROUND((SUM(N54:S54)*Lists!$K$14/1000),1),IF(B54="HFC-236ea",ROUND((SUM(N54:S54)*Lists!$K$15/1000),1),IF(B54="HFC-236fa",ROUND((SUM(N54:S54)*Lists!$K$16/1000),1),IF(B54="HFC-245ca",ROUND((SUM(N54:S54)*Lists!$K$17/1000),1),IF(B54="HFC-245fa",ROUND((SUM(N54:S54)*Lists!$K$18/1000),1),IF(B54="HFC-365mfc",ROUND((SUM(N54:S54)*Lists!$K$19/1000),1),""))))))))))))))))))</f>
        <v/>
      </c>
      <c r="Y54" s="53" t="str">
        <f t="shared" si="2"/>
        <v xml:space="preserve"> </v>
      </c>
      <c r="Z54" s="54" t="b">
        <f t="shared" si="0"/>
        <v>1</v>
      </c>
      <c r="AB54" s="194" t="e">
        <f>VLOOKUP($B54,Lists!$B$3:$B$19,1,FALSE)</f>
        <v>#N/A</v>
      </c>
    </row>
    <row r="55" spans="1:28" ht="14" x14ac:dyDescent="0.25">
      <c r="A55" s="52">
        <v>13</v>
      </c>
      <c r="B55" s="70"/>
      <c r="C55" s="71"/>
      <c r="D55" s="71"/>
      <c r="E55" s="71"/>
      <c r="F55" s="72"/>
      <c r="G55" s="72"/>
      <c r="H55" s="72"/>
      <c r="I55" s="72"/>
      <c r="J55" s="72"/>
      <c r="K55" s="72"/>
      <c r="L55" s="72"/>
      <c r="M55" s="72"/>
      <c r="N55" s="72"/>
      <c r="O55" s="72"/>
      <c r="P55" s="72"/>
      <c r="Q55" s="72"/>
      <c r="R55" s="72"/>
      <c r="S55" s="72"/>
      <c r="T55" s="126" t="str">
        <f t="shared" si="1"/>
        <v xml:space="preserve"> </v>
      </c>
      <c r="U55" s="120" t="str">
        <f>IF(B55="HFC-23",ROUND(('Quarterly Information'!T55*Lists!$K$2/1000),1),IF(B55="HFC-32",ROUND(('Quarterly Information'!T55*Lists!$K$3/1000),1),IF(B55="HFC-41",ROUND(('Quarterly Information'!T55*Lists!$K$4/1000),1),IF(B55="HFC-43-10mee",ROUND(('Quarterly Information'!T55*Lists!$K$5/1000),1),IF(B55="HFC-125",ROUND(('Quarterly Information'!T55*Lists!$K$6/1000),1),IF(B55="HFC-134",ROUND(('Quarterly Information'!T55*Lists!$K$7/1000),1),IF(B55="HFC-134a",ROUND(('Quarterly Information'!T55*Lists!$K$8/1000),1),IF(B55="HFC-143",ROUND(('Quarterly Information'!T55*Lists!$K$9/1000),1),IF(B55="HFC-143a",ROUND(('Quarterly Information'!T55*Lists!$K$10/1000),1),IF(B55="HFC-152",ROUND(('Quarterly Information'!T55*Lists!$K$11/1000),1),IF(B55="HFC-152a",ROUND(('Quarterly Information'!T55*Lists!$K$12/1000),1),IF(B55="HFC-227ea",ROUND(('Quarterly Information'!T55*Lists!$K$13/1000),1),IF(B55="HFC-236cb",ROUND(('Quarterly Information'!T55*Lists!$K$14/1000),1),IF(B55="HFC-236ea",ROUND(('Quarterly Information'!T55*Lists!$K$15/1000),1),IF(B55="HFC-236fa",ROUND(('Quarterly Information'!T55*Lists!$K$16/1000),1),IF(B55="HFC-245ca",ROUND(('Quarterly Information'!T55*Lists!$K$17/1000),1),IF(B55="HFC-245fa",ROUND(('Quarterly Information'!T55*Lists!$K$18/1000),1),IF(B55="HFC-365mfc",ROUND(('Quarterly Information'!T55*Lists!$K$19/1000),1),""))))))))))))))))))</f>
        <v/>
      </c>
      <c r="V55" s="121" t="str">
        <f>IF(B55="HFC-23",ROUND((SUM(N55:S55)*Lists!$K$2/1000),1),IF(B55="HFC-32",ROUND((SUM(N55:S55)*Lists!$K$3/1000),1),IF(B55="HFC-41",ROUND((SUM(N55:S55)*Lists!$K$4/1000),1),IF(B55="HFC-43-10mee",ROUND((SUM(N55:S55)*Lists!$K$5/1000),1),IF(B55="HFC-125",ROUND((SUM(N55:S55)*Lists!$K$6/1000),1),IF(B55="HFC-134",ROUND((SUM(N55:S55)*Lists!$K$7/1000),1),IF(B55="HFC-134a",ROUND((SUM(N55:S55)*Lists!$K$8/1000),1),IF(B55="HFC-143",ROUND((SUM(N55:S55)*Lists!$K$9/1000),1),IF(B55="HFC-143a",ROUND((SUM(N55:S55)*Lists!$K$10/1000),1),IF(B55="HFC-152",ROUND((SUM(N55:S55)*Lists!$K$11/1000),1),IF(B55="HFC-152a",ROUND((SUM(N55:S55)*Lists!$K$12/1000),1),IF(B55="HFC-227ea",ROUND((SUM(N55:S55)*Lists!$K$13/1000),1),IF(B55="HFC-236cb",ROUND((SUM(N55:S55)*Lists!$K$14/1000),1),IF(B55="HFC-236ea",ROUND((SUM(N55:S55)*Lists!$K$15/1000),1),IF(B55="HFC-236fa",ROUND((SUM(N55:S55)*Lists!$K$16/1000),1),IF(B55="HFC-245ca",ROUND((SUM(N55:S55)*Lists!$K$17/1000),1),IF(B55="HFC-245fa",ROUND((SUM(N55:S55)*Lists!$K$18/1000),1),IF(B55="HFC-365mfc",ROUND((SUM(N55:S55)*Lists!$K$19/1000),1),""))))))))))))))))))</f>
        <v/>
      </c>
      <c r="Y55" s="53" t="str">
        <f t="shared" si="2"/>
        <v xml:space="preserve"> </v>
      </c>
      <c r="Z55" s="54" t="b">
        <f t="shared" si="0"/>
        <v>1</v>
      </c>
      <c r="AB55" s="194" t="e">
        <f>VLOOKUP($B55,Lists!$B$3:$B$19,1,FALSE)</f>
        <v>#N/A</v>
      </c>
    </row>
    <row r="56" spans="1:28" ht="14" x14ac:dyDescent="0.25">
      <c r="A56" s="52">
        <v>14</v>
      </c>
      <c r="B56" s="70"/>
      <c r="C56" s="71"/>
      <c r="D56" s="71"/>
      <c r="E56" s="71"/>
      <c r="F56" s="72"/>
      <c r="G56" s="72"/>
      <c r="H56" s="72"/>
      <c r="I56" s="72"/>
      <c r="J56" s="72"/>
      <c r="K56" s="72"/>
      <c r="L56" s="72"/>
      <c r="M56" s="72"/>
      <c r="N56" s="72"/>
      <c r="O56" s="72"/>
      <c r="P56" s="72"/>
      <c r="Q56" s="72"/>
      <c r="R56" s="72"/>
      <c r="S56" s="72"/>
      <c r="T56" s="126" t="str">
        <f t="shared" si="1"/>
        <v xml:space="preserve"> </v>
      </c>
      <c r="U56" s="120" t="str">
        <f>IF(B56="HFC-23",ROUND(('Quarterly Information'!T56*Lists!$K$2/1000),1),IF(B56="HFC-32",ROUND(('Quarterly Information'!T56*Lists!$K$3/1000),1),IF(B56="HFC-41",ROUND(('Quarterly Information'!T56*Lists!$K$4/1000),1),IF(B56="HFC-43-10mee",ROUND(('Quarterly Information'!T56*Lists!$K$5/1000),1),IF(B56="HFC-125",ROUND(('Quarterly Information'!T56*Lists!$K$6/1000),1),IF(B56="HFC-134",ROUND(('Quarterly Information'!T56*Lists!$K$7/1000),1),IF(B56="HFC-134a",ROUND(('Quarterly Information'!T56*Lists!$K$8/1000),1),IF(B56="HFC-143",ROUND(('Quarterly Information'!T56*Lists!$K$9/1000),1),IF(B56="HFC-143a",ROUND(('Quarterly Information'!T56*Lists!$K$10/1000),1),IF(B56="HFC-152",ROUND(('Quarterly Information'!T56*Lists!$K$11/1000),1),IF(B56="HFC-152a",ROUND(('Quarterly Information'!T56*Lists!$K$12/1000),1),IF(B56="HFC-227ea",ROUND(('Quarterly Information'!T56*Lists!$K$13/1000),1),IF(B56="HFC-236cb",ROUND(('Quarterly Information'!T56*Lists!$K$14/1000),1),IF(B56="HFC-236ea",ROUND(('Quarterly Information'!T56*Lists!$K$15/1000),1),IF(B56="HFC-236fa",ROUND(('Quarterly Information'!T56*Lists!$K$16/1000),1),IF(B56="HFC-245ca",ROUND(('Quarterly Information'!T56*Lists!$K$17/1000),1),IF(B56="HFC-245fa",ROUND(('Quarterly Information'!T56*Lists!$K$18/1000),1),IF(B56="HFC-365mfc",ROUND(('Quarterly Information'!T56*Lists!$K$19/1000),1),""))))))))))))))))))</f>
        <v/>
      </c>
      <c r="V56" s="121" t="str">
        <f>IF(B56="HFC-23",ROUND((SUM(N56:S56)*Lists!$K$2/1000),1),IF(B56="HFC-32",ROUND((SUM(N56:S56)*Lists!$K$3/1000),1),IF(B56="HFC-41",ROUND((SUM(N56:S56)*Lists!$K$4/1000),1),IF(B56="HFC-43-10mee",ROUND((SUM(N56:S56)*Lists!$K$5/1000),1),IF(B56="HFC-125",ROUND((SUM(N56:S56)*Lists!$K$6/1000),1),IF(B56="HFC-134",ROUND((SUM(N56:S56)*Lists!$K$7/1000),1),IF(B56="HFC-134a",ROUND((SUM(N56:S56)*Lists!$K$8/1000),1),IF(B56="HFC-143",ROUND((SUM(N56:S56)*Lists!$K$9/1000),1),IF(B56="HFC-143a",ROUND((SUM(N56:S56)*Lists!$K$10/1000),1),IF(B56="HFC-152",ROUND((SUM(N56:S56)*Lists!$K$11/1000),1),IF(B56="HFC-152a",ROUND((SUM(N56:S56)*Lists!$K$12/1000),1),IF(B56="HFC-227ea",ROUND((SUM(N56:S56)*Lists!$K$13/1000),1),IF(B56="HFC-236cb",ROUND((SUM(N56:S56)*Lists!$K$14/1000),1),IF(B56="HFC-236ea",ROUND((SUM(N56:S56)*Lists!$K$15/1000),1),IF(B56="HFC-236fa",ROUND((SUM(N56:S56)*Lists!$K$16/1000),1),IF(B56="HFC-245ca",ROUND((SUM(N56:S56)*Lists!$K$17/1000),1),IF(B56="HFC-245fa",ROUND((SUM(N56:S56)*Lists!$K$18/1000),1),IF(B56="HFC-365mfc",ROUND((SUM(N56:S56)*Lists!$K$19/1000),1),""))))))))))))))))))</f>
        <v/>
      </c>
      <c r="Y56" s="53" t="str">
        <f t="shared" si="2"/>
        <v xml:space="preserve"> </v>
      </c>
      <c r="Z56" s="54" t="b">
        <f t="shared" si="0"/>
        <v>1</v>
      </c>
      <c r="AB56" s="194" t="e">
        <f>VLOOKUP($B56,Lists!$B$3:$B$19,1,FALSE)</f>
        <v>#N/A</v>
      </c>
    </row>
    <row r="57" spans="1:28" ht="14" x14ac:dyDescent="0.25">
      <c r="A57" s="52">
        <v>15</v>
      </c>
      <c r="B57" s="70"/>
      <c r="C57" s="71"/>
      <c r="D57" s="71"/>
      <c r="E57" s="71"/>
      <c r="F57" s="72"/>
      <c r="G57" s="72"/>
      <c r="H57" s="72"/>
      <c r="I57" s="72"/>
      <c r="J57" s="72"/>
      <c r="K57" s="72"/>
      <c r="L57" s="72"/>
      <c r="M57" s="72"/>
      <c r="N57" s="72"/>
      <c r="O57" s="72"/>
      <c r="P57" s="72"/>
      <c r="Q57" s="72"/>
      <c r="R57" s="72"/>
      <c r="S57" s="72"/>
      <c r="T57" s="126" t="str">
        <f t="shared" si="1"/>
        <v xml:space="preserve"> </v>
      </c>
      <c r="U57" s="120" t="str">
        <f>IF(B57="HFC-23",ROUND(('Quarterly Information'!T57*Lists!$K$2/1000),1),IF(B57="HFC-32",ROUND(('Quarterly Information'!T57*Lists!$K$3/1000),1),IF(B57="HFC-41",ROUND(('Quarterly Information'!T57*Lists!$K$4/1000),1),IF(B57="HFC-43-10mee",ROUND(('Quarterly Information'!T57*Lists!$K$5/1000),1),IF(B57="HFC-125",ROUND(('Quarterly Information'!T57*Lists!$K$6/1000),1),IF(B57="HFC-134",ROUND(('Quarterly Information'!T57*Lists!$K$7/1000),1),IF(B57="HFC-134a",ROUND(('Quarterly Information'!T57*Lists!$K$8/1000),1),IF(B57="HFC-143",ROUND(('Quarterly Information'!T57*Lists!$K$9/1000),1),IF(B57="HFC-143a",ROUND(('Quarterly Information'!T57*Lists!$K$10/1000),1),IF(B57="HFC-152",ROUND(('Quarterly Information'!T57*Lists!$K$11/1000),1),IF(B57="HFC-152a",ROUND(('Quarterly Information'!T57*Lists!$K$12/1000),1),IF(B57="HFC-227ea",ROUND(('Quarterly Information'!T57*Lists!$K$13/1000),1),IF(B57="HFC-236cb",ROUND(('Quarterly Information'!T57*Lists!$K$14/1000),1),IF(B57="HFC-236ea",ROUND(('Quarterly Information'!T57*Lists!$K$15/1000),1),IF(B57="HFC-236fa",ROUND(('Quarterly Information'!T57*Lists!$K$16/1000),1),IF(B57="HFC-245ca",ROUND(('Quarterly Information'!T57*Lists!$K$17/1000),1),IF(B57="HFC-245fa",ROUND(('Quarterly Information'!T57*Lists!$K$18/1000),1),IF(B57="HFC-365mfc",ROUND(('Quarterly Information'!T57*Lists!$K$19/1000),1),""))))))))))))))))))</f>
        <v/>
      </c>
      <c r="V57" s="121" t="str">
        <f>IF(B57="HFC-23",ROUND((SUM(N57:S57)*Lists!$K$2/1000),1),IF(B57="HFC-32",ROUND((SUM(N57:S57)*Lists!$K$3/1000),1),IF(B57="HFC-41",ROUND((SUM(N57:S57)*Lists!$K$4/1000),1),IF(B57="HFC-43-10mee",ROUND((SUM(N57:S57)*Lists!$K$5/1000),1),IF(B57="HFC-125",ROUND((SUM(N57:S57)*Lists!$K$6/1000),1),IF(B57="HFC-134",ROUND((SUM(N57:S57)*Lists!$K$7/1000),1),IF(B57="HFC-134a",ROUND((SUM(N57:S57)*Lists!$K$8/1000),1),IF(B57="HFC-143",ROUND((SUM(N57:S57)*Lists!$K$9/1000),1),IF(B57="HFC-143a",ROUND((SUM(N57:S57)*Lists!$K$10/1000),1),IF(B57="HFC-152",ROUND((SUM(N57:S57)*Lists!$K$11/1000),1),IF(B57="HFC-152a",ROUND((SUM(N57:S57)*Lists!$K$12/1000),1),IF(B57="HFC-227ea",ROUND((SUM(N57:S57)*Lists!$K$13/1000),1),IF(B57="HFC-236cb",ROUND((SUM(N57:S57)*Lists!$K$14/1000),1),IF(B57="HFC-236ea",ROUND((SUM(N57:S57)*Lists!$K$15/1000),1),IF(B57="HFC-236fa",ROUND((SUM(N57:S57)*Lists!$K$16/1000),1),IF(B57="HFC-245ca",ROUND((SUM(N57:S57)*Lists!$K$17/1000),1),IF(B57="HFC-245fa",ROUND((SUM(N57:S57)*Lists!$K$18/1000),1),IF(B57="HFC-365mfc",ROUND((SUM(N57:S57)*Lists!$K$19/1000),1),""))))))))))))))))))</f>
        <v/>
      </c>
      <c r="Y57" s="53" t="str">
        <f t="shared" si="2"/>
        <v xml:space="preserve"> </v>
      </c>
      <c r="Z57" s="54" t="b">
        <f t="shared" si="0"/>
        <v>1</v>
      </c>
      <c r="AB57" s="194" t="e">
        <f>VLOOKUP($B57,Lists!$B$3:$B$19,1,FALSE)</f>
        <v>#N/A</v>
      </c>
    </row>
    <row r="58" spans="1:28" ht="14" x14ac:dyDescent="0.25">
      <c r="A58" s="52">
        <v>16</v>
      </c>
      <c r="B58" s="70"/>
      <c r="C58" s="71"/>
      <c r="D58" s="71"/>
      <c r="E58" s="71"/>
      <c r="F58" s="72"/>
      <c r="G58" s="72"/>
      <c r="H58" s="72"/>
      <c r="I58" s="72"/>
      <c r="J58" s="72"/>
      <c r="K58" s="72"/>
      <c r="L58" s="72"/>
      <c r="M58" s="72"/>
      <c r="N58" s="72"/>
      <c r="O58" s="72"/>
      <c r="P58" s="72"/>
      <c r="Q58" s="72"/>
      <c r="R58" s="72"/>
      <c r="S58" s="72"/>
      <c r="T58" s="126" t="str">
        <f t="shared" si="1"/>
        <v xml:space="preserve"> </v>
      </c>
      <c r="U58" s="120" t="str">
        <f>IF(B58="HFC-23",ROUND(('Quarterly Information'!T58*Lists!$K$2/1000),1),IF(B58="HFC-32",ROUND(('Quarterly Information'!T58*Lists!$K$3/1000),1),IF(B58="HFC-41",ROUND(('Quarterly Information'!T58*Lists!$K$4/1000),1),IF(B58="HFC-43-10mee",ROUND(('Quarterly Information'!T58*Lists!$K$5/1000),1),IF(B58="HFC-125",ROUND(('Quarterly Information'!T58*Lists!$K$6/1000),1),IF(B58="HFC-134",ROUND(('Quarterly Information'!T58*Lists!$K$7/1000),1),IF(B58="HFC-134a",ROUND(('Quarterly Information'!T58*Lists!$K$8/1000),1),IF(B58="HFC-143",ROUND(('Quarterly Information'!T58*Lists!$K$9/1000),1),IF(B58="HFC-143a",ROUND(('Quarterly Information'!T58*Lists!$K$10/1000),1),IF(B58="HFC-152",ROUND(('Quarterly Information'!T58*Lists!$K$11/1000),1),IF(B58="HFC-152a",ROUND(('Quarterly Information'!T58*Lists!$K$12/1000),1),IF(B58="HFC-227ea",ROUND(('Quarterly Information'!T58*Lists!$K$13/1000),1),IF(B58="HFC-236cb",ROUND(('Quarterly Information'!T58*Lists!$K$14/1000),1),IF(B58="HFC-236ea",ROUND(('Quarterly Information'!T58*Lists!$K$15/1000),1),IF(B58="HFC-236fa",ROUND(('Quarterly Information'!T58*Lists!$K$16/1000),1),IF(B58="HFC-245ca",ROUND(('Quarterly Information'!T58*Lists!$K$17/1000),1),IF(B58="HFC-245fa",ROUND(('Quarterly Information'!T58*Lists!$K$18/1000),1),IF(B58="HFC-365mfc",ROUND(('Quarterly Information'!T58*Lists!$K$19/1000),1),""))))))))))))))))))</f>
        <v/>
      </c>
      <c r="V58" s="121" t="str">
        <f>IF(B58="HFC-23",ROUND((SUM(N58:S58)*Lists!$K$2/1000),1),IF(B58="HFC-32",ROUND((SUM(N58:S58)*Lists!$K$3/1000),1),IF(B58="HFC-41",ROUND((SUM(N58:S58)*Lists!$K$4/1000),1),IF(B58="HFC-43-10mee",ROUND((SUM(N58:S58)*Lists!$K$5/1000),1),IF(B58="HFC-125",ROUND((SUM(N58:S58)*Lists!$K$6/1000),1),IF(B58="HFC-134",ROUND((SUM(N58:S58)*Lists!$K$7/1000),1),IF(B58="HFC-134a",ROUND((SUM(N58:S58)*Lists!$K$8/1000),1),IF(B58="HFC-143",ROUND((SUM(N58:S58)*Lists!$K$9/1000),1),IF(B58="HFC-143a",ROUND((SUM(N58:S58)*Lists!$K$10/1000),1),IF(B58="HFC-152",ROUND((SUM(N58:S58)*Lists!$K$11/1000),1),IF(B58="HFC-152a",ROUND((SUM(N58:S58)*Lists!$K$12/1000),1),IF(B58="HFC-227ea",ROUND((SUM(N58:S58)*Lists!$K$13/1000),1),IF(B58="HFC-236cb",ROUND((SUM(N58:S58)*Lists!$K$14/1000),1),IF(B58="HFC-236ea",ROUND((SUM(N58:S58)*Lists!$K$15/1000),1),IF(B58="HFC-236fa",ROUND((SUM(N58:S58)*Lists!$K$16/1000),1),IF(B58="HFC-245ca",ROUND((SUM(N58:S58)*Lists!$K$17/1000),1),IF(B58="HFC-245fa",ROUND((SUM(N58:S58)*Lists!$K$18/1000),1),IF(B58="HFC-365mfc",ROUND((SUM(N58:S58)*Lists!$K$19/1000),1),""))))))))))))))))))</f>
        <v/>
      </c>
      <c r="Y58" s="53" t="str">
        <f t="shared" si="2"/>
        <v xml:space="preserve"> </v>
      </c>
      <c r="Z58" s="54" t="b">
        <f t="shared" si="0"/>
        <v>1</v>
      </c>
      <c r="AB58" s="194" t="e">
        <f>VLOOKUP($B58,Lists!$B$3:$B$19,1,FALSE)</f>
        <v>#N/A</v>
      </c>
    </row>
    <row r="59" spans="1:28" ht="14" x14ac:dyDescent="0.25">
      <c r="A59" s="52">
        <v>17</v>
      </c>
      <c r="B59" s="70"/>
      <c r="C59" s="71"/>
      <c r="D59" s="71"/>
      <c r="E59" s="71"/>
      <c r="F59" s="72"/>
      <c r="G59" s="72"/>
      <c r="H59" s="72"/>
      <c r="I59" s="72"/>
      <c r="J59" s="72"/>
      <c r="K59" s="72"/>
      <c r="L59" s="72"/>
      <c r="M59" s="72"/>
      <c r="N59" s="72"/>
      <c r="O59" s="72"/>
      <c r="P59" s="72"/>
      <c r="Q59" s="72"/>
      <c r="R59" s="72"/>
      <c r="S59" s="72"/>
      <c r="T59" s="126" t="str">
        <f t="shared" si="1"/>
        <v xml:space="preserve"> </v>
      </c>
      <c r="U59" s="120" t="str">
        <f>IF(B59="HFC-23",ROUND(('Quarterly Information'!T59*Lists!$K$2/1000),1),IF(B59="HFC-32",ROUND(('Quarterly Information'!T59*Lists!$K$3/1000),1),IF(B59="HFC-41",ROUND(('Quarterly Information'!T59*Lists!$K$4/1000),1),IF(B59="HFC-43-10mee",ROUND(('Quarterly Information'!T59*Lists!$K$5/1000),1),IF(B59="HFC-125",ROUND(('Quarterly Information'!T59*Lists!$K$6/1000),1),IF(B59="HFC-134",ROUND(('Quarterly Information'!T59*Lists!$K$7/1000),1),IF(B59="HFC-134a",ROUND(('Quarterly Information'!T59*Lists!$K$8/1000),1),IF(B59="HFC-143",ROUND(('Quarterly Information'!T59*Lists!$K$9/1000),1),IF(B59="HFC-143a",ROUND(('Quarterly Information'!T59*Lists!$K$10/1000),1),IF(B59="HFC-152",ROUND(('Quarterly Information'!T59*Lists!$K$11/1000),1),IF(B59="HFC-152a",ROUND(('Quarterly Information'!T59*Lists!$K$12/1000),1),IF(B59="HFC-227ea",ROUND(('Quarterly Information'!T59*Lists!$K$13/1000),1),IF(B59="HFC-236cb",ROUND(('Quarterly Information'!T59*Lists!$K$14/1000),1),IF(B59="HFC-236ea",ROUND(('Quarterly Information'!T59*Lists!$K$15/1000),1),IF(B59="HFC-236fa",ROUND(('Quarterly Information'!T59*Lists!$K$16/1000),1),IF(B59="HFC-245ca",ROUND(('Quarterly Information'!T59*Lists!$K$17/1000),1),IF(B59="HFC-245fa",ROUND(('Quarterly Information'!T59*Lists!$K$18/1000),1),IF(B59="HFC-365mfc",ROUND(('Quarterly Information'!T59*Lists!$K$19/1000),1),""))))))))))))))))))</f>
        <v/>
      </c>
      <c r="V59" s="121" t="str">
        <f>IF(B59="HFC-23",ROUND((SUM(N59:S59)*Lists!$K$2/1000),1),IF(B59="HFC-32",ROUND((SUM(N59:S59)*Lists!$K$3/1000),1),IF(B59="HFC-41",ROUND((SUM(N59:S59)*Lists!$K$4/1000),1),IF(B59="HFC-43-10mee",ROUND((SUM(N59:S59)*Lists!$K$5/1000),1),IF(B59="HFC-125",ROUND((SUM(N59:S59)*Lists!$K$6/1000),1),IF(B59="HFC-134",ROUND((SUM(N59:S59)*Lists!$K$7/1000),1),IF(B59="HFC-134a",ROUND((SUM(N59:S59)*Lists!$K$8/1000),1),IF(B59="HFC-143",ROUND((SUM(N59:S59)*Lists!$K$9/1000),1),IF(B59="HFC-143a",ROUND((SUM(N59:S59)*Lists!$K$10/1000),1),IF(B59="HFC-152",ROUND((SUM(N59:S59)*Lists!$K$11/1000),1),IF(B59="HFC-152a",ROUND((SUM(N59:S59)*Lists!$K$12/1000),1),IF(B59="HFC-227ea",ROUND((SUM(N59:S59)*Lists!$K$13/1000),1),IF(B59="HFC-236cb",ROUND((SUM(N59:S59)*Lists!$K$14/1000),1),IF(B59="HFC-236ea",ROUND((SUM(N59:S59)*Lists!$K$15/1000),1),IF(B59="HFC-236fa",ROUND((SUM(N59:S59)*Lists!$K$16/1000),1),IF(B59="HFC-245ca",ROUND((SUM(N59:S59)*Lists!$K$17/1000),1),IF(B59="HFC-245fa",ROUND((SUM(N59:S59)*Lists!$K$18/1000),1),IF(B59="HFC-365mfc",ROUND((SUM(N59:S59)*Lists!$K$19/1000),1),""))))))))))))))))))</f>
        <v/>
      </c>
      <c r="Y59" s="53" t="str">
        <f t="shared" si="2"/>
        <v xml:space="preserve"> </v>
      </c>
      <c r="Z59" s="54" t="b">
        <f t="shared" si="0"/>
        <v>1</v>
      </c>
      <c r="AB59" s="194" t="e">
        <f>VLOOKUP($B59,Lists!$B$3:$B$19,1,FALSE)</f>
        <v>#N/A</v>
      </c>
    </row>
    <row r="60" spans="1:28" ht="14.5" thickBot="1" x14ac:dyDescent="0.3">
      <c r="A60" s="52">
        <v>18</v>
      </c>
      <c r="B60" s="73"/>
      <c r="C60" s="74"/>
      <c r="D60" s="74"/>
      <c r="E60" s="74"/>
      <c r="F60" s="75"/>
      <c r="G60" s="75"/>
      <c r="H60" s="75"/>
      <c r="I60" s="75"/>
      <c r="J60" s="75"/>
      <c r="K60" s="75"/>
      <c r="L60" s="75"/>
      <c r="M60" s="75"/>
      <c r="N60" s="75"/>
      <c r="O60" s="75"/>
      <c r="P60" s="75"/>
      <c r="Q60" s="75"/>
      <c r="R60" s="75"/>
      <c r="S60" s="75"/>
      <c r="T60" s="197" t="str">
        <f t="shared" si="1"/>
        <v xml:space="preserve"> </v>
      </c>
      <c r="U60" s="122" t="str">
        <f>IF(B60="HFC-23",ROUND(('Quarterly Information'!T60*Lists!$K$2/1000),1),IF(B60="HFC-32",ROUND(('Quarterly Information'!T60*Lists!$K$3/1000),1),IF(B60="HFC-41",ROUND(('Quarterly Information'!T60*Lists!$K$4/1000),1),IF(B60="HFC-43-10mee",ROUND(('Quarterly Information'!T60*Lists!$K$5/1000),1),IF(B60="HFC-125",ROUND(('Quarterly Information'!T60*Lists!$K$6/1000),1),IF(B60="HFC-134",ROUND(('Quarterly Information'!T60*Lists!$K$7/1000),1),IF(B60="HFC-134a",ROUND(('Quarterly Information'!T60*Lists!$K$8/1000),1),IF(B60="HFC-143",ROUND(('Quarterly Information'!T60*Lists!$K$9/1000),1),IF(B60="HFC-143a",ROUND(('Quarterly Information'!T60*Lists!$K$10/1000),1),IF(B60="HFC-152",ROUND(('Quarterly Information'!T60*Lists!$K$11/1000),1),IF(B60="HFC-152a",ROUND(('Quarterly Information'!T60*Lists!$K$12/1000),1),IF(B60="HFC-227ea",ROUND(('Quarterly Information'!T60*Lists!$K$13/1000),1),IF(B60="HFC-236cb",ROUND(('Quarterly Information'!T60*Lists!$K$14/1000),1),IF(B60="HFC-236ea",ROUND(('Quarterly Information'!T60*Lists!$K$15/1000),1),IF(B60="HFC-236fa",ROUND(('Quarterly Information'!T60*Lists!$K$16/1000),1),IF(B60="HFC-245ca",ROUND(('Quarterly Information'!T60*Lists!$K$17/1000),1),IF(B60="HFC-245fa",ROUND(('Quarterly Information'!T60*Lists!$K$18/1000),1),IF(B60="HFC-365mfc",ROUND(('Quarterly Information'!T60*Lists!$K$19/1000),1),""))))))))))))))))))</f>
        <v/>
      </c>
      <c r="V60" s="123" t="str">
        <f>IF(B60="HFC-23",ROUND((SUM(N60:S60)*Lists!$K$2/1000),1),IF(B60="HFC-32",ROUND((SUM(N60:S60)*Lists!$K$3/1000),1),IF(B60="HFC-41",ROUND((SUM(N60:S60)*Lists!$K$4/1000),1),IF(B60="HFC-43-10mee",ROUND((SUM(N60:S60)*Lists!$K$5/1000),1),IF(B60="HFC-125",ROUND((SUM(N60:S60)*Lists!$K$6/1000),1),IF(B60="HFC-134",ROUND((SUM(N60:S60)*Lists!$K$7/1000),1),IF(B60="HFC-134a",ROUND((SUM(N60:S60)*Lists!$K$8/1000),1),IF(B60="HFC-143",ROUND((SUM(N60:S60)*Lists!$K$9/1000),1),IF(B60="HFC-143a",ROUND((SUM(N60:S60)*Lists!$K$10/1000),1),IF(B60="HFC-152",ROUND((SUM(N60:S60)*Lists!$K$11/1000),1),IF(B60="HFC-152a",ROUND((SUM(N60:S60)*Lists!$K$12/1000),1),IF(B60="HFC-227ea",ROUND((SUM(N60:S60)*Lists!$K$13/1000),1),IF(B60="HFC-236cb",ROUND((SUM(N60:S60)*Lists!$K$14/1000),1),IF(B60="HFC-236ea",ROUND((SUM(N60:S60)*Lists!$K$15/1000),1),IF(B60="HFC-236fa",ROUND((SUM(N60:S60)*Lists!$K$16/1000),1),IF(B60="HFC-245ca",ROUND((SUM(N60:S60)*Lists!$K$17/1000),1),IF(B60="HFC-245fa",ROUND((SUM(N60:S60)*Lists!$K$18/1000),1),IF(B60="HFC-365mfc",ROUND((SUM(N60:S60)*Lists!$K$19/1000),1),""))))))))))))))))))</f>
        <v/>
      </c>
      <c r="Y60" s="53" t="str">
        <f t="shared" si="2"/>
        <v xml:space="preserve"> </v>
      </c>
      <c r="Z60" s="54" t="b">
        <f t="shared" si="0"/>
        <v>1</v>
      </c>
      <c r="AB60" s="194" t="e">
        <f>VLOOKUP($B60,Lists!$B$3:$B$19,1,FALSE)</f>
        <v>#N/A</v>
      </c>
    </row>
    <row r="61" spans="1:28" ht="16" customHeight="1" x14ac:dyDescent="0.25">
      <c r="V61"/>
      <c r="W61"/>
      <c r="X61"/>
    </row>
    <row r="62" spans="1:28" s="40" customFormat="1" ht="16" customHeight="1" x14ac:dyDescent="0.25">
      <c r="B62" s="132" t="s">
        <v>142</v>
      </c>
      <c r="C62" s="132"/>
      <c r="D62" s="132"/>
      <c r="E62" s="132"/>
      <c r="F62" s="132"/>
      <c r="G62" s="132"/>
      <c r="H62" s="132"/>
      <c r="I62" s="132"/>
      <c r="J62" s="132"/>
      <c r="K62" s="132"/>
      <c r="L62" s="132"/>
      <c r="M62" s="132"/>
      <c r="N62" s="132"/>
      <c r="O62" s="132"/>
      <c r="P62" s="132"/>
      <c r="Q62" s="132"/>
      <c r="R62" s="132"/>
      <c r="S62" s="132"/>
      <c r="AB62" s="194"/>
    </row>
    <row r="63" spans="1:28" s="40" customFormat="1" ht="16" customHeight="1" x14ac:dyDescent="0.25">
      <c r="B63" s="132"/>
      <c r="C63" s="132"/>
      <c r="D63" s="132"/>
      <c r="E63" s="132"/>
      <c r="F63" s="132"/>
      <c r="G63" s="132"/>
      <c r="H63" s="132"/>
      <c r="I63" s="132"/>
      <c r="J63" s="132"/>
      <c r="K63" s="132"/>
      <c r="L63" s="132"/>
      <c r="M63" s="132"/>
      <c r="N63" s="132"/>
      <c r="O63" s="132"/>
      <c r="P63" s="132"/>
      <c r="Q63" s="132"/>
      <c r="R63" s="132"/>
      <c r="S63" s="132"/>
      <c r="AB63" s="194"/>
    </row>
    <row r="64" spans="1:28" s="40" customFormat="1" ht="16" customHeight="1" x14ac:dyDescent="0.25">
      <c r="B64" s="132"/>
      <c r="C64" s="132"/>
      <c r="D64" s="132"/>
      <c r="E64" s="132"/>
      <c r="F64" s="132"/>
      <c r="G64" s="132"/>
      <c r="H64" s="132"/>
      <c r="I64" s="132"/>
      <c r="J64" s="132"/>
      <c r="K64" s="132"/>
      <c r="L64" s="132"/>
      <c r="M64" s="132"/>
      <c r="N64" s="132"/>
      <c r="O64" s="132"/>
      <c r="P64" s="132"/>
      <c r="Q64" s="132"/>
      <c r="R64" s="132"/>
      <c r="S64" s="132"/>
      <c r="AB64" s="194"/>
    </row>
    <row r="65" spans="2:28" s="40" customFormat="1" ht="16" customHeight="1" x14ac:dyDescent="0.25">
      <c r="AB65" s="194"/>
    </row>
    <row r="66" spans="2:28" s="40" customFormat="1" ht="16" customHeight="1" x14ac:dyDescent="0.25">
      <c r="B66" s="55" t="s">
        <v>134</v>
      </c>
      <c r="AB66" s="194"/>
    </row>
  </sheetData>
  <sheetProtection algorithmName="SHA-512" hashValue="q1Gvl1mZ4GEeC1fuSvjq9XUf5aSsIlTzLIXtN9Tco09Ga3M3CbgNoPzO+ZCpG0xT2lhPPiNXXdbht/Kp//lROw==" saltValue="rcVGvqCpN1MMDfm3WwFH1g==" spinCount="100000" sheet="1"/>
  <mergeCells count="38">
    <mergeCell ref="M38:M42"/>
    <mergeCell ref="N41:N42"/>
    <mergeCell ref="S41:S42"/>
    <mergeCell ref="R41:R42"/>
    <mergeCell ref="Q41:Q42"/>
    <mergeCell ref="P41:P42"/>
    <mergeCell ref="O41:O42"/>
    <mergeCell ref="B7:F7"/>
    <mergeCell ref="B4:F5"/>
    <mergeCell ref="B29:C29"/>
    <mergeCell ref="B30:C30"/>
    <mergeCell ref="B31:C31"/>
    <mergeCell ref="B6:F6"/>
    <mergeCell ref="B14:F14"/>
    <mergeCell ref="B12:F12"/>
    <mergeCell ref="B10:F10"/>
    <mergeCell ref="B8:F8"/>
    <mergeCell ref="B19:F20"/>
    <mergeCell ref="C17:D17"/>
    <mergeCell ref="C16:D16"/>
    <mergeCell ref="C15:E15"/>
    <mergeCell ref="C13:D13"/>
    <mergeCell ref="B62:S64"/>
    <mergeCell ref="V38:V42"/>
    <mergeCell ref="B32:C32"/>
    <mergeCell ref="C38:C42"/>
    <mergeCell ref="B35:R35"/>
    <mergeCell ref="U38:U42"/>
    <mergeCell ref="T38:T42"/>
    <mergeCell ref="L38:L42"/>
    <mergeCell ref="B38:B42"/>
    <mergeCell ref="I38:I42"/>
    <mergeCell ref="F38:F42"/>
    <mergeCell ref="N38:S40"/>
    <mergeCell ref="B36:V36"/>
    <mergeCell ref="D38:E41"/>
    <mergeCell ref="J38:K41"/>
    <mergeCell ref="G38:H41"/>
  </mergeCells>
  <conditionalFormatting sqref="U43:V60 B43:S60">
    <cfRule type="expression" dxfId="5" priority="11">
      <formula>$D$29="No"</formula>
    </cfRule>
  </conditionalFormatting>
  <conditionalFormatting sqref="D31">
    <cfRule type="expression" dxfId="4" priority="3">
      <formula>$C$27=3</formula>
    </cfRule>
    <cfRule type="expression" dxfId="3" priority="4">
      <formula>$C$27=2</formula>
    </cfRule>
    <cfRule type="expression" dxfId="2" priority="5">
      <formula>$C$27=1</formula>
    </cfRule>
  </conditionalFormatting>
  <conditionalFormatting sqref="N43:S60">
    <cfRule type="expression" dxfId="1" priority="2">
      <formula>$D$32="No"</formula>
    </cfRule>
  </conditionalFormatting>
  <conditionalFormatting sqref="M43:M60">
    <cfRule type="expression" dxfId="0" priority="1">
      <formula>$B43=$AB43</formula>
    </cfRule>
  </conditionalFormatting>
  <dataValidations count="10">
    <dataValidation type="list" allowBlank="1" showInputMessage="1" showErrorMessage="1" sqref="C27" xr:uid="{00000000-0002-0000-0000-000000000000}">
      <formula1>Quarter</formula1>
    </dataValidation>
    <dataValidation type="list" allowBlank="1" showInputMessage="1" showErrorMessage="1" sqref="C26" xr:uid="{00000000-0002-0000-0000-000001000000}">
      <formula1>Year</formula1>
    </dataValidation>
    <dataValidation type="list" allowBlank="1" showInputMessage="1" showErrorMessage="1" prompt="Enter the HFC that was produced. Each HFC may only be entered once." sqref="B43:B60" xr:uid="{00000000-0002-0000-0000-000003000000}">
      <formula1>Common_Name_1</formula1>
    </dataValidation>
    <dataValidation type="list" allowBlank="1" showInputMessage="1" showErrorMessage="1" sqref="D29:D32" xr:uid="{00000000-0002-0000-0000-000004000000}">
      <formula1>Option_1</formula1>
    </dataValidation>
    <dataValidation type="decimal" operator="greaterThan" allowBlank="1" showInputMessage="1" showErrorMessage="1" error="Gross Production must be greater than 0." sqref="C43:C60" xr:uid="{00000000-0002-0000-0000-000005000000}">
      <formula1>0</formula1>
    </dataValidation>
    <dataValidation allowBlank="1" showInputMessage="1" showErrorMessage="1" prompt="Facility ID must match the assigned ID to the facility from the HFC Reporting System." sqref="C25" xr:uid="{00000000-0002-0000-0000-000007000000}"/>
    <dataValidation operator="greaterThan" allowBlank="1" showInputMessage="1" showErrorMessage="1" sqref="U43:U60" xr:uid="{00000000-0002-0000-0000-000008000000}"/>
    <dataValidation type="list" allowBlank="1" showInputMessage="1" showErrorMessage="1" sqref="H67:H70 H61" xr:uid="{00000000-0002-0000-0000-000002000000}">
      <formula1>$S$36:$S$91</formula1>
    </dataValidation>
    <dataValidation type="decimal" operator="greaterThanOrEqual" allowBlank="1" showInputMessage="1" showErrorMessage="1" sqref="D43:L60 N43:S60" xr:uid="{00000000-0002-0000-0000-000006000000}">
      <formula1>0</formula1>
    </dataValidation>
    <dataValidation type="decimal" operator="greaterThanOrEqual" allowBlank="1" showInputMessage="1" showErrorMessage="1" error="HFC-23 Produced and Emitted must be a numerical value greater than or equal to 0." sqref="M43:M60" xr:uid="{2B2D8069-3E80-4342-AFF1-873C92CEBF16}">
      <formula1>0</formula1>
    </dataValidation>
  </dataValidations>
  <hyperlinks>
    <hyperlink ref="B15" location="'Quarterly Information'!C24" display="Section 1 - Facility Identification" xr:uid="{00000000-0004-0000-0000-000000000000}"/>
    <hyperlink ref="B16" location="'Quarterly Information'!B43" display="Section 2 - Quarterly Production Information" xr:uid="{00000000-0004-0000-0000-000001000000}"/>
    <hyperlink ref="B17" location="'Shipment and Sales'!B29" display="Section 3 - Recipient Facility Information" xr:uid="{00000000-0004-0000-0000-000002000000}"/>
    <hyperlink ref="C15" location="'Shipment and Sales Information'!B53" display="Section 4 - Application-Specific Allowance Holder Information" xr:uid="{00000000-0004-0000-0000-000003000000}"/>
    <hyperlink ref="C16" location="'End of Year Reporting'!B24" display="Section 5 - End-of-Year Reporting" xr:uid="{00000000-0004-0000-0000-000004000000}"/>
    <hyperlink ref="C17" location="'HFC-23 Emissions'!B24" display="Section 6 - HFC-23 Emissions" xr:uid="{00000000-0004-0000-0000-000005000000}"/>
    <hyperlink ref="B13" r:id="rId1" display="https://www.epa.gov/climate-hfcs-reduction/forms/hfc-allocation-rule-reporting-helpdesk" xr:uid="{00000000-0004-0000-0000-000006000000}"/>
    <hyperlink ref="C13" r:id="rId2" display="https://www.epa.gov/climate-hfcs-reduction/american-innovation-and-manufacturing-aim-act-paperwork-reduction-act-burden" xr:uid="{00000000-0004-0000-0000-000007000000}"/>
    <hyperlink ref="C15:E15" location="'Shipment and Sales'!B58" display="Section 4 - Application-Specific Allowance Holder Information" xr:uid="{00000000-0004-0000-0000-000008000000}"/>
    <hyperlink ref="C16:D16" location="'End-of-Year Reporting'!B27" display="Section 5 - End-of-Year Reporting" xr:uid="{00000000-0004-0000-0000-000009000000}"/>
    <hyperlink ref="C17:D17" location="'HFC-23 Emissions'!B27" display="Section 6 - HFC-23 Emissions" xr:uid="{00000000-0004-0000-0000-00000A000000}"/>
  </hyperlinks>
  <pageMargins left="0.7" right="0.7" top="0.75" bottom="0.75" header="0.3" footer="0.3"/>
  <pageSetup scale="85" orientation="portrait" horizont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7"/>
  <sheetViews>
    <sheetView showGridLines="0" zoomScale="85" zoomScaleNormal="85" workbookViewId="0"/>
  </sheetViews>
  <sheetFormatPr defaultColWidth="8.7265625" defaultRowHeight="16" customHeight="1" x14ac:dyDescent="0.25"/>
  <cols>
    <col min="1" max="1" width="5.81640625" style="43" customWidth="1"/>
    <col min="2" max="2" width="42.08984375" style="43" customWidth="1"/>
    <col min="3" max="3" width="46.08984375" style="43" customWidth="1"/>
    <col min="4" max="4" width="21.54296875" style="43" customWidth="1"/>
    <col min="5" max="5" width="21.90625" style="43" customWidth="1"/>
    <col min="6" max="16384" width="8.7265625" style="43"/>
  </cols>
  <sheetData>
    <row r="1" spans="1:8" s="40" customFormat="1" ht="16" customHeight="1" x14ac:dyDescent="0.25">
      <c r="A1" s="64"/>
      <c r="E1" s="41" t="s">
        <v>138</v>
      </c>
    </row>
    <row r="2" spans="1:8" s="40" customFormat="1" ht="16" customHeight="1" x14ac:dyDescent="0.25">
      <c r="E2" s="41" t="s">
        <v>139</v>
      </c>
    </row>
    <row r="3" spans="1:8" s="40" customFormat="1" ht="16" customHeight="1" x14ac:dyDescent="0.25">
      <c r="H3" s="42"/>
    </row>
    <row r="4" spans="1:8" ht="16" customHeight="1" x14ac:dyDescent="0.25">
      <c r="B4" s="157" t="s">
        <v>79</v>
      </c>
      <c r="C4" s="157"/>
      <c r="D4" s="157"/>
      <c r="E4" s="157"/>
    </row>
    <row r="5" spans="1:8" ht="16" customHeight="1" x14ac:dyDescent="0.25">
      <c r="B5" s="158"/>
      <c r="C5" s="158"/>
      <c r="D5" s="158"/>
      <c r="E5" s="158"/>
      <c r="F5"/>
    </row>
    <row r="6" spans="1:8" ht="16" customHeight="1" x14ac:dyDescent="0.25">
      <c r="B6" s="183" t="s">
        <v>33</v>
      </c>
      <c r="C6" s="184"/>
      <c r="D6" s="184"/>
      <c r="E6" s="185"/>
      <c r="F6"/>
    </row>
    <row r="7" spans="1:8" ht="192" customHeight="1" x14ac:dyDescent="0.25">
      <c r="B7" s="200" t="s">
        <v>165</v>
      </c>
      <c r="C7" s="200"/>
      <c r="D7" s="200"/>
      <c r="E7" s="200"/>
      <c r="F7"/>
    </row>
    <row r="8" spans="1:8" ht="16" customHeight="1" x14ac:dyDescent="0.25">
      <c r="B8" s="183" t="s">
        <v>34</v>
      </c>
      <c r="C8" s="184"/>
      <c r="D8" s="184"/>
      <c r="E8" s="185"/>
      <c r="F8"/>
    </row>
    <row r="9" spans="1:8" ht="16" customHeight="1" x14ac:dyDescent="0.25">
      <c r="B9" s="44" t="str">
        <f>'Quarterly Information'!B9</f>
        <v>r0.5</v>
      </c>
      <c r="C9" s="36"/>
      <c r="D9" s="36"/>
      <c r="E9" s="45"/>
      <c r="F9"/>
    </row>
    <row r="10" spans="1:8" ht="16" customHeight="1" x14ac:dyDescent="0.25">
      <c r="B10" s="183" t="s">
        <v>111</v>
      </c>
      <c r="C10" s="184"/>
      <c r="D10" s="184"/>
      <c r="E10" s="185"/>
    </row>
    <row r="11" spans="1:8" ht="16" customHeight="1" x14ac:dyDescent="0.25">
      <c r="B11" s="8">
        <f>'Quarterly Information'!B11</f>
        <v>45260</v>
      </c>
      <c r="C11" s="36"/>
      <c r="D11" s="36"/>
      <c r="E11" s="45"/>
    </row>
    <row r="12" spans="1:8" ht="16" customHeight="1" x14ac:dyDescent="0.25">
      <c r="B12" s="183" t="s">
        <v>35</v>
      </c>
      <c r="C12" s="184"/>
      <c r="D12" s="184"/>
      <c r="E12" s="185"/>
    </row>
    <row r="13" spans="1:8" ht="16" customHeight="1" x14ac:dyDescent="0.25">
      <c r="B13" s="78" t="s">
        <v>136</v>
      </c>
      <c r="C13" s="169" t="s">
        <v>137</v>
      </c>
      <c r="D13" s="169"/>
      <c r="E13" s="45"/>
    </row>
    <row r="14" spans="1:8" ht="16" customHeight="1" x14ac:dyDescent="0.25">
      <c r="B14" s="183" t="s">
        <v>36</v>
      </c>
      <c r="C14" s="184"/>
      <c r="D14" s="184"/>
      <c r="E14" s="185"/>
    </row>
    <row r="15" spans="1:8" ht="16" customHeight="1" x14ac:dyDescent="0.25">
      <c r="B15" s="76" t="s">
        <v>82</v>
      </c>
      <c r="C15" s="168" t="s">
        <v>99</v>
      </c>
      <c r="D15" s="168"/>
      <c r="E15" s="101"/>
    </row>
    <row r="16" spans="1:8" ht="16" customHeight="1" x14ac:dyDescent="0.25">
      <c r="B16" s="107" t="s">
        <v>117</v>
      </c>
      <c r="C16" s="102" t="s">
        <v>85</v>
      </c>
      <c r="D16" s="109"/>
      <c r="E16" s="105"/>
    </row>
    <row r="17" spans="1:5" ht="16" customHeight="1" x14ac:dyDescent="0.25">
      <c r="B17" s="78" t="s">
        <v>84</v>
      </c>
      <c r="C17" s="103" t="s">
        <v>86</v>
      </c>
      <c r="D17" s="108"/>
      <c r="E17" s="106"/>
    </row>
    <row r="19" spans="1:5" s="36" customFormat="1" ht="16" customHeight="1" x14ac:dyDescent="0.25">
      <c r="B19" s="37" t="s">
        <v>84</v>
      </c>
      <c r="C19" s="38"/>
      <c r="D19" s="60"/>
      <c r="E19" s="61"/>
    </row>
    <row r="20" spans="1:5" s="36" customFormat="1" ht="16" customHeight="1" x14ac:dyDescent="0.25">
      <c r="B20" s="140" t="s">
        <v>163</v>
      </c>
      <c r="C20" s="140"/>
      <c r="D20" s="140"/>
      <c r="E20" s="140"/>
    </row>
    <row r="21" spans="1:5" s="36" customFormat="1" ht="16" customHeight="1" x14ac:dyDescent="0.25">
      <c r="B21" s="140"/>
      <c r="C21" s="140"/>
      <c r="D21" s="140"/>
      <c r="E21" s="140"/>
    </row>
    <row r="22" spans="1:5" s="36" customFormat="1" ht="16" customHeight="1" x14ac:dyDescent="0.25">
      <c r="B22" s="140"/>
      <c r="C22" s="140"/>
      <c r="D22" s="140"/>
      <c r="E22" s="140"/>
    </row>
    <row r="23" spans="1:5" s="36" customFormat="1" ht="16" customHeight="1" thickBot="1" x14ac:dyDescent="0.3">
      <c r="B23" s="140"/>
      <c r="C23" s="140"/>
      <c r="D23" s="140"/>
      <c r="E23" s="140"/>
    </row>
    <row r="24" spans="1:5" ht="16" customHeight="1" thickBot="1" x14ac:dyDescent="0.3">
      <c r="B24" s="180" t="s">
        <v>164</v>
      </c>
      <c r="C24" s="181"/>
      <c r="D24" s="181"/>
      <c r="E24" s="182"/>
    </row>
    <row r="25" spans="1:5" ht="16" customHeight="1" x14ac:dyDescent="0.25">
      <c r="B25" s="3">
        <v>1</v>
      </c>
      <c r="C25" s="4">
        <v>2</v>
      </c>
      <c r="D25" s="4">
        <v>3</v>
      </c>
      <c r="E25" s="5">
        <v>4</v>
      </c>
    </row>
    <row r="26" spans="1:5" ht="16" customHeight="1" x14ac:dyDescent="0.25">
      <c r="B26" s="146" t="s">
        <v>101</v>
      </c>
      <c r="C26" s="137" t="s">
        <v>121</v>
      </c>
      <c r="D26" s="143" t="s">
        <v>113</v>
      </c>
      <c r="E26" s="174" t="s">
        <v>77</v>
      </c>
    </row>
    <row r="27" spans="1:5" ht="16" customHeight="1" x14ac:dyDescent="0.25">
      <c r="B27" s="147"/>
      <c r="C27" s="138"/>
      <c r="D27" s="144"/>
      <c r="E27" s="175"/>
    </row>
    <row r="28" spans="1:5" ht="16" customHeight="1" thickBot="1" x14ac:dyDescent="0.3">
      <c r="B28" s="148"/>
      <c r="C28" s="139"/>
      <c r="D28" s="145"/>
      <c r="E28" s="176"/>
    </row>
    <row r="29" spans="1:5" ht="14.5" customHeight="1" x14ac:dyDescent="0.25">
      <c r="A29" s="52">
        <v>1</v>
      </c>
      <c r="B29" s="30"/>
      <c r="C29" s="31"/>
      <c r="D29" s="82"/>
      <c r="E29" s="83"/>
    </row>
    <row r="30" spans="1:5" ht="14.5" customHeight="1" x14ac:dyDescent="0.25">
      <c r="A30" s="52">
        <v>2</v>
      </c>
      <c r="B30" s="32"/>
      <c r="C30" s="33"/>
      <c r="D30" s="84"/>
      <c r="E30" s="85"/>
    </row>
    <row r="31" spans="1:5" ht="14.5" customHeight="1" x14ac:dyDescent="0.25">
      <c r="A31" s="52">
        <v>3</v>
      </c>
      <c r="B31" s="32"/>
      <c r="C31" s="33"/>
      <c r="D31" s="84"/>
      <c r="E31" s="85"/>
    </row>
    <row r="32" spans="1:5" ht="14.5" customHeight="1" x14ac:dyDescent="0.25">
      <c r="A32" s="52">
        <v>4</v>
      </c>
      <c r="B32" s="32"/>
      <c r="C32" s="33"/>
      <c r="D32" s="84"/>
      <c r="E32" s="85"/>
    </row>
    <row r="33" spans="1:5" ht="14.5" customHeight="1" x14ac:dyDescent="0.25">
      <c r="A33" s="52">
        <v>5</v>
      </c>
      <c r="B33" s="32"/>
      <c r="C33" s="33"/>
      <c r="D33" s="84"/>
      <c r="E33" s="85"/>
    </row>
    <row r="34" spans="1:5" ht="14.5" customHeight="1" x14ac:dyDescent="0.25">
      <c r="A34" s="52">
        <v>6</v>
      </c>
      <c r="B34" s="32"/>
      <c r="C34" s="33"/>
      <c r="D34" s="84"/>
      <c r="E34" s="85"/>
    </row>
    <row r="35" spans="1:5" ht="14.5" customHeight="1" x14ac:dyDescent="0.25">
      <c r="A35" s="52">
        <v>7</v>
      </c>
      <c r="B35" s="32"/>
      <c r="C35" s="33"/>
      <c r="D35" s="84"/>
      <c r="E35" s="85"/>
    </row>
    <row r="36" spans="1:5" ht="14.5" customHeight="1" x14ac:dyDescent="0.25">
      <c r="A36" s="52">
        <v>8</v>
      </c>
      <c r="B36" s="32"/>
      <c r="C36" s="33"/>
      <c r="D36" s="84"/>
      <c r="E36" s="85"/>
    </row>
    <row r="37" spans="1:5" ht="14.5" customHeight="1" x14ac:dyDescent="0.25">
      <c r="A37" s="52">
        <v>9</v>
      </c>
      <c r="B37" s="32"/>
      <c r="C37" s="33"/>
      <c r="D37" s="84"/>
      <c r="E37" s="85"/>
    </row>
    <row r="38" spans="1:5" ht="14.5" customHeight="1" x14ac:dyDescent="0.25">
      <c r="A38" s="52">
        <v>10</v>
      </c>
      <c r="B38" s="32"/>
      <c r="C38" s="33"/>
      <c r="D38" s="84"/>
      <c r="E38" s="85"/>
    </row>
    <row r="39" spans="1:5" ht="14.5" customHeight="1" x14ac:dyDescent="0.25">
      <c r="A39" s="52">
        <v>11</v>
      </c>
      <c r="B39" s="32"/>
      <c r="C39" s="33"/>
      <c r="D39" s="84"/>
      <c r="E39" s="85"/>
    </row>
    <row r="40" spans="1:5" ht="14.5" customHeight="1" x14ac:dyDescent="0.25">
      <c r="A40" s="52">
        <v>12</v>
      </c>
      <c r="B40" s="32"/>
      <c r="C40" s="33"/>
      <c r="D40" s="84"/>
      <c r="E40" s="85"/>
    </row>
    <row r="41" spans="1:5" ht="14.5" customHeight="1" x14ac:dyDescent="0.25">
      <c r="A41" s="52">
        <v>13</v>
      </c>
      <c r="B41" s="32"/>
      <c r="C41" s="33"/>
      <c r="D41" s="84"/>
      <c r="E41" s="85"/>
    </row>
    <row r="42" spans="1:5" ht="14.5" customHeight="1" x14ac:dyDescent="0.25">
      <c r="A42" s="52">
        <v>14</v>
      </c>
      <c r="B42" s="32"/>
      <c r="C42" s="33"/>
      <c r="D42" s="84"/>
      <c r="E42" s="85"/>
    </row>
    <row r="43" spans="1:5" ht="14.5" customHeight="1" x14ac:dyDescent="0.25">
      <c r="A43" s="52">
        <v>15</v>
      </c>
      <c r="B43" s="32"/>
      <c r="C43" s="33"/>
      <c r="D43" s="84"/>
      <c r="E43" s="85"/>
    </row>
    <row r="44" spans="1:5" ht="14.5" customHeight="1" x14ac:dyDescent="0.25">
      <c r="A44" s="52">
        <v>16</v>
      </c>
      <c r="B44" s="32"/>
      <c r="C44" s="33"/>
      <c r="D44" s="84"/>
      <c r="E44" s="85"/>
    </row>
    <row r="45" spans="1:5" ht="14.5" customHeight="1" x14ac:dyDescent="0.25">
      <c r="A45" s="52">
        <v>17</v>
      </c>
      <c r="B45" s="32"/>
      <c r="C45" s="33"/>
      <c r="D45" s="84"/>
      <c r="E45" s="85"/>
    </row>
    <row r="46" spans="1:5" ht="14.5" customHeight="1" x14ac:dyDescent="0.25">
      <c r="A46" s="52">
        <v>18</v>
      </c>
      <c r="B46" s="32"/>
      <c r="C46" s="33"/>
      <c r="D46" s="84"/>
      <c r="E46" s="85"/>
    </row>
    <row r="47" spans="1:5" ht="14.5" customHeight="1" x14ac:dyDescent="0.25">
      <c r="A47" s="52">
        <v>19</v>
      </c>
      <c r="B47" s="32"/>
      <c r="C47" s="33"/>
      <c r="D47" s="84"/>
      <c r="E47" s="85"/>
    </row>
    <row r="48" spans="1:5" ht="14.5" customHeight="1" thickBot="1" x14ac:dyDescent="0.3">
      <c r="A48" s="52">
        <v>20</v>
      </c>
      <c r="B48" s="34"/>
      <c r="C48" s="35"/>
      <c r="D48" s="86"/>
      <c r="E48" s="87"/>
    </row>
    <row r="50" spans="1:5" s="36" customFormat="1" ht="16" customHeight="1" x14ac:dyDescent="0.25">
      <c r="B50" s="37" t="s">
        <v>99</v>
      </c>
      <c r="C50" s="38"/>
    </row>
    <row r="51" spans="1:5" s="36" customFormat="1" ht="16" customHeight="1" x14ac:dyDescent="0.25">
      <c r="B51" s="179" t="s">
        <v>152</v>
      </c>
      <c r="C51" s="179"/>
      <c r="D51" s="179"/>
      <c r="E51" s="179"/>
    </row>
    <row r="52" spans="1:5" s="36" customFormat="1" ht="16" customHeight="1" thickBot="1" x14ac:dyDescent="0.3">
      <c r="B52" s="179"/>
      <c r="C52" s="179"/>
      <c r="D52" s="179"/>
      <c r="E52" s="179"/>
    </row>
    <row r="53" spans="1:5" ht="16" customHeight="1" thickBot="1" x14ac:dyDescent="0.3">
      <c r="B53" s="180" t="s">
        <v>100</v>
      </c>
      <c r="C53" s="181"/>
      <c r="D53" s="181"/>
      <c r="E53" s="182"/>
    </row>
    <row r="54" spans="1:5" ht="16" customHeight="1" x14ac:dyDescent="0.25">
      <c r="B54" s="3">
        <v>1</v>
      </c>
      <c r="C54" s="4">
        <v>2</v>
      </c>
      <c r="D54" s="116">
        <v>3</v>
      </c>
      <c r="E54" s="5">
        <v>4</v>
      </c>
    </row>
    <row r="55" spans="1:5" ht="16" customHeight="1" x14ac:dyDescent="0.25">
      <c r="B55" s="170" t="s">
        <v>101</v>
      </c>
      <c r="C55" s="172" t="s">
        <v>119</v>
      </c>
      <c r="D55" s="137" t="s">
        <v>153</v>
      </c>
      <c r="E55" s="177" t="s">
        <v>120</v>
      </c>
    </row>
    <row r="56" spans="1:5" ht="16" customHeight="1" x14ac:dyDescent="0.25">
      <c r="B56" s="170"/>
      <c r="C56" s="172"/>
      <c r="D56" s="138"/>
      <c r="E56" s="177"/>
    </row>
    <row r="57" spans="1:5" ht="16" customHeight="1" thickBot="1" x14ac:dyDescent="0.3">
      <c r="B57" s="171"/>
      <c r="C57" s="173"/>
      <c r="D57" s="139"/>
      <c r="E57" s="178"/>
    </row>
    <row r="58" spans="1:5" ht="14" x14ac:dyDescent="0.25">
      <c r="A58" s="52">
        <v>1</v>
      </c>
      <c r="B58" s="28"/>
      <c r="C58" s="29"/>
      <c r="D58" s="117"/>
      <c r="E58" s="57"/>
    </row>
    <row r="59" spans="1:5" ht="14" x14ac:dyDescent="0.25">
      <c r="A59" s="52">
        <v>2</v>
      </c>
      <c r="B59" s="9"/>
      <c r="C59" s="1"/>
      <c r="D59" s="118"/>
      <c r="E59" s="58"/>
    </row>
    <row r="60" spans="1:5" ht="14" x14ac:dyDescent="0.25">
      <c r="A60" s="52">
        <v>3</v>
      </c>
      <c r="B60" s="9"/>
      <c r="C60" s="1"/>
      <c r="D60" s="118"/>
      <c r="E60" s="58"/>
    </row>
    <row r="61" spans="1:5" ht="14" x14ac:dyDescent="0.25">
      <c r="A61" s="52">
        <v>4</v>
      </c>
      <c r="B61" s="9"/>
      <c r="C61" s="1"/>
      <c r="D61" s="118"/>
      <c r="E61" s="58"/>
    </row>
    <row r="62" spans="1:5" ht="14" x14ac:dyDescent="0.25">
      <c r="A62" s="52">
        <v>5</v>
      </c>
      <c r="B62" s="9"/>
      <c r="C62" s="1"/>
      <c r="D62" s="118"/>
      <c r="E62" s="58"/>
    </row>
    <row r="63" spans="1:5" ht="14" x14ac:dyDescent="0.25">
      <c r="A63" s="52">
        <v>6</v>
      </c>
      <c r="B63" s="9"/>
      <c r="C63" s="1"/>
      <c r="D63" s="118"/>
      <c r="E63" s="58"/>
    </row>
    <row r="64" spans="1:5" ht="14" x14ac:dyDescent="0.25">
      <c r="A64" s="52">
        <v>7</v>
      </c>
      <c r="B64" s="9"/>
      <c r="C64" s="1"/>
      <c r="D64" s="118"/>
      <c r="E64" s="58"/>
    </row>
    <row r="65" spans="1:5" ht="14" x14ac:dyDescent="0.25">
      <c r="A65" s="52">
        <v>8</v>
      </c>
      <c r="B65" s="9"/>
      <c r="C65" s="1"/>
      <c r="D65" s="118"/>
      <c r="E65" s="58"/>
    </row>
    <row r="66" spans="1:5" ht="14" x14ac:dyDescent="0.25">
      <c r="A66" s="52">
        <v>9</v>
      </c>
      <c r="B66" s="9"/>
      <c r="C66" s="1"/>
      <c r="D66" s="118"/>
      <c r="E66" s="58"/>
    </row>
    <row r="67" spans="1:5" ht="14" x14ac:dyDescent="0.25">
      <c r="A67" s="52">
        <v>10</v>
      </c>
      <c r="B67" s="9"/>
      <c r="C67" s="1"/>
      <c r="D67" s="118"/>
      <c r="E67" s="58"/>
    </row>
    <row r="68" spans="1:5" ht="14" x14ac:dyDescent="0.25">
      <c r="A68" s="52">
        <v>11</v>
      </c>
      <c r="B68" s="9"/>
      <c r="C68" s="1"/>
      <c r="D68" s="118"/>
      <c r="E68" s="58"/>
    </row>
    <row r="69" spans="1:5" ht="14" x14ac:dyDescent="0.25">
      <c r="A69" s="52">
        <v>12</v>
      </c>
      <c r="B69" s="9"/>
      <c r="C69" s="1"/>
      <c r="D69" s="118"/>
      <c r="E69" s="58"/>
    </row>
    <row r="70" spans="1:5" ht="14" x14ac:dyDescent="0.25">
      <c r="A70" s="52">
        <v>13</v>
      </c>
      <c r="B70" s="9"/>
      <c r="C70" s="1"/>
      <c r="D70" s="118"/>
      <c r="E70" s="58"/>
    </row>
    <row r="71" spans="1:5" ht="14" x14ac:dyDescent="0.25">
      <c r="A71" s="52">
        <v>14</v>
      </c>
      <c r="B71" s="9"/>
      <c r="C71" s="1"/>
      <c r="D71" s="118"/>
      <c r="E71" s="58"/>
    </row>
    <row r="72" spans="1:5" ht="14" x14ac:dyDescent="0.25">
      <c r="A72" s="52">
        <v>15</v>
      </c>
      <c r="B72" s="9"/>
      <c r="C72" s="1"/>
      <c r="D72" s="118"/>
      <c r="E72" s="58"/>
    </row>
    <row r="73" spans="1:5" ht="14" x14ac:dyDescent="0.25">
      <c r="A73" s="52">
        <v>16</v>
      </c>
      <c r="B73" s="9"/>
      <c r="C73" s="1"/>
      <c r="D73" s="118"/>
      <c r="E73" s="58"/>
    </row>
    <row r="74" spans="1:5" ht="14" x14ac:dyDescent="0.25">
      <c r="A74" s="52">
        <v>17</v>
      </c>
      <c r="B74" s="9"/>
      <c r="C74" s="1"/>
      <c r="D74" s="118"/>
      <c r="E74" s="58"/>
    </row>
    <row r="75" spans="1:5" ht="14" x14ac:dyDescent="0.25">
      <c r="A75" s="52">
        <v>18</v>
      </c>
      <c r="B75" s="9"/>
      <c r="C75" s="1"/>
      <c r="D75" s="118"/>
      <c r="E75" s="58"/>
    </row>
    <row r="76" spans="1:5" ht="14" x14ac:dyDescent="0.25">
      <c r="A76" s="52">
        <v>19</v>
      </c>
      <c r="B76" s="9"/>
      <c r="C76" s="1"/>
      <c r="D76" s="118"/>
      <c r="E76" s="58"/>
    </row>
    <row r="77" spans="1:5" ht="14.5" thickBot="1" x14ac:dyDescent="0.3">
      <c r="A77" s="52">
        <v>20</v>
      </c>
      <c r="B77" s="10"/>
      <c r="C77" s="11"/>
      <c r="D77" s="119"/>
      <c r="E77" s="59"/>
    </row>
  </sheetData>
  <sheetProtection algorithmName="SHA-512" hashValue="X+jQdJMR4cJpL7PM1Z3BLB/74URPWrRmiohyxzWe/y7u6MTVLhKtuNtCDiEOT4S83tl0392jeLGymPXawRemGg==" saltValue="85LKdE7ysmuUd/z94RWYRg==" spinCount="100000" sheet="1" objects="1" scenarios="1"/>
  <mergeCells count="21">
    <mergeCell ref="B14:E14"/>
    <mergeCell ref="B12:E12"/>
    <mergeCell ref="B24:E24"/>
    <mergeCell ref="B20:E23"/>
    <mergeCell ref="C13:D13"/>
    <mergeCell ref="C15:D15"/>
    <mergeCell ref="B7:E7"/>
    <mergeCell ref="B4:E5"/>
    <mergeCell ref="B10:E10"/>
    <mergeCell ref="B8:E8"/>
    <mergeCell ref="B6:E6"/>
    <mergeCell ref="B55:B57"/>
    <mergeCell ref="C55:C57"/>
    <mergeCell ref="E26:E28"/>
    <mergeCell ref="D26:D28"/>
    <mergeCell ref="C26:C28"/>
    <mergeCell ref="B26:B28"/>
    <mergeCell ref="E55:E57"/>
    <mergeCell ref="B51:E52"/>
    <mergeCell ref="B53:E53"/>
    <mergeCell ref="D55:D57"/>
  </mergeCells>
  <dataValidations count="4">
    <dataValidation type="list" allowBlank="1" showInputMessage="1" showErrorMessage="1" sqref="E29:E48" xr:uid="{00000000-0002-0000-0100-000000000000}">
      <formula1>Purpose</formula1>
    </dataValidation>
    <dataValidation type="decimal" operator="greaterThanOrEqual" allowBlank="1" showInputMessage="1" showErrorMessage="1" error="The entered value must not be negative." sqref="D29:D48" xr:uid="{00000000-0002-0000-0100-000001000000}">
      <formula1>0</formula1>
    </dataValidation>
    <dataValidation type="list" allowBlank="1" showInputMessage="1" showErrorMessage="1" sqref="B29:B48 B58:B77" xr:uid="{00000000-0002-0000-0100-000002000000}">
      <formula1>Common_Name</formula1>
    </dataValidation>
    <dataValidation type="decimal" operator="greaterThan" allowBlank="1" showInputMessage="1" showErrorMessage="1" error="The mass of the HFC Shipped must be greater than 0.00." sqref="E58:E77" xr:uid="{00000000-0002-0000-0100-000003000000}">
      <formula1>0</formula1>
    </dataValidation>
  </dataValidations>
  <hyperlinks>
    <hyperlink ref="B13" r:id="rId1" display="https://www.epa.gov/climate-hfcs-reduction/forms/hfc-allocation-rule-reporting-helpdesk" xr:uid="{00000000-0004-0000-0100-000000000000}"/>
    <hyperlink ref="C13" r:id="rId2" display="https://www.epa.gov/climate-hfcs-reduction/american-innovation-and-manufacturing-aim-act-paperwork-reduction-act-burden" xr:uid="{00000000-0004-0000-0100-000001000000}"/>
    <hyperlink ref="B15" location="'Quarterly Information'!C24" display="Section 1 - Facility Identification" xr:uid="{00000000-0004-0000-0100-000002000000}"/>
    <hyperlink ref="B16" location="'Quarterly Information'!B43" display="Section 2 - Quarterly Production Information" xr:uid="{00000000-0004-0000-0100-000003000000}"/>
    <hyperlink ref="B17" location="'Shipment and Sales'!B29" display="Section 3 - Recipient Facility Information" xr:uid="{00000000-0004-0000-0100-000004000000}"/>
    <hyperlink ref="C16" location="'End-of-Year Reporting'!B27" display="Section 5 - End-of-Year Reporting" xr:uid="{00000000-0004-0000-0100-000005000000}"/>
    <hyperlink ref="C17" location="'HFC-23 Emissions'!B27" display="Section 6 - HFC-23 Emissions" xr:uid="{00000000-0004-0000-0100-000006000000}"/>
    <hyperlink ref="C15" location="'Shipment and Sales Information'!B53" display="Section 4 - Application-Specific Allowance Holder Information" xr:uid="{00000000-0004-0000-0100-000007000000}"/>
    <hyperlink ref="C15:D15" location="'Shipment and Sales'!B58" display="Section 4 - Application-Specific Allowance Holder Information" xr:uid="{00000000-0004-0000-0100-000008000000}"/>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6" id="{DEB706D9-AC4C-4B77-9F85-8D5780089B53}">
            <xm:f>'Quarterly Information'!$D$30="No"</xm:f>
            <x14:dxf>
              <font>
                <strike val="0"/>
                <color rgb="FFFF0000"/>
              </font>
              <fill>
                <patternFill>
                  <bgColor theme="1"/>
                </patternFill>
              </fill>
            </x14:dxf>
          </x14:cfRule>
          <xm:sqref>B29:E48</xm:sqref>
        </x14:conditionalFormatting>
        <x14:conditionalFormatting xmlns:xm="http://schemas.microsoft.com/office/excel/2006/main">
          <x14:cfRule type="expression" priority="1" id="{B3D07BA9-F657-439B-B5C5-073B22BF08A4}">
            <xm:f>'Quarterly Information'!$D$32="No"</xm:f>
            <x14:dxf>
              <font>
                <strike val="0"/>
                <color rgb="FFFF0000"/>
              </font>
              <fill>
                <patternFill>
                  <bgColor theme="1"/>
                </patternFill>
              </fill>
            </x14:dxf>
          </x14:cfRule>
          <xm:sqref>B58:E77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showGridLines="0" zoomScale="85" zoomScaleNormal="85" workbookViewId="0"/>
  </sheetViews>
  <sheetFormatPr defaultColWidth="8.7265625" defaultRowHeight="16" customHeight="1" x14ac:dyDescent="0.25"/>
  <cols>
    <col min="1" max="1" width="5.81640625" style="43" customWidth="1"/>
    <col min="2" max="2" width="42.1796875" style="43" customWidth="1"/>
    <col min="3" max="3" width="41.81640625" style="43" customWidth="1"/>
    <col min="4" max="4" width="30.453125" style="43" customWidth="1"/>
    <col min="5" max="5" width="17.1796875" style="43" customWidth="1"/>
    <col min="6" max="6" width="30.7265625" style="43" customWidth="1"/>
    <col min="7" max="8" width="27.54296875" style="43" customWidth="1"/>
    <col min="9" max="9" width="24.81640625" style="43" customWidth="1"/>
    <col min="10" max="10" width="21.453125" style="43" customWidth="1"/>
    <col min="11" max="16384" width="8.7265625" style="43"/>
  </cols>
  <sheetData>
    <row r="1" spans="2:8" s="40" customFormat="1" ht="16" customHeight="1" x14ac:dyDescent="0.25">
      <c r="E1" s="41" t="s">
        <v>138</v>
      </c>
    </row>
    <row r="2" spans="2:8" s="40" customFormat="1" ht="16" customHeight="1" x14ac:dyDescent="0.25">
      <c r="E2" s="41" t="s">
        <v>139</v>
      </c>
    </row>
    <row r="3" spans="2:8" s="40" customFormat="1" ht="16" customHeight="1" x14ac:dyDescent="0.25">
      <c r="H3" s="42"/>
    </row>
    <row r="4" spans="2:8" ht="16" customHeight="1" x14ac:dyDescent="0.25">
      <c r="B4" s="157" t="s">
        <v>79</v>
      </c>
      <c r="C4" s="157"/>
      <c r="D4" s="157"/>
      <c r="E4" s="157"/>
    </row>
    <row r="5" spans="2:8" ht="16" customHeight="1" x14ac:dyDescent="0.25">
      <c r="B5" s="158"/>
      <c r="C5" s="158"/>
      <c r="D5" s="158"/>
      <c r="E5" s="158"/>
    </row>
    <row r="6" spans="2:8" ht="16" customHeight="1" x14ac:dyDescent="0.25">
      <c r="B6" s="163" t="s">
        <v>33</v>
      </c>
      <c r="C6" s="163"/>
      <c r="D6" s="163"/>
      <c r="E6" s="163"/>
    </row>
    <row r="7" spans="2:8" ht="192" customHeight="1" x14ac:dyDescent="0.25">
      <c r="B7" s="154" t="s">
        <v>165</v>
      </c>
      <c r="C7" s="198"/>
      <c r="D7" s="198"/>
      <c r="E7" s="199"/>
    </row>
    <row r="8" spans="2:8" ht="16" customHeight="1" x14ac:dyDescent="0.25">
      <c r="B8" s="163" t="s">
        <v>34</v>
      </c>
      <c r="C8" s="163"/>
      <c r="D8" s="163"/>
      <c r="E8" s="163"/>
    </row>
    <row r="9" spans="2:8" ht="16" customHeight="1" x14ac:dyDescent="0.25">
      <c r="B9" s="44" t="str">
        <f>'Quarterly Information'!B9</f>
        <v>r0.5</v>
      </c>
      <c r="C9" s="36"/>
      <c r="D9" s="36"/>
      <c r="E9" s="45"/>
    </row>
    <row r="10" spans="2:8" ht="16" customHeight="1" x14ac:dyDescent="0.25">
      <c r="B10" s="163" t="s">
        <v>111</v>
      </c>
      <c r="C10" s="163"/>
      <c r="D10" s="163"/>
      <c r="E10" s="163"/>
    </row>
    <row r="11" spans="2:8" ht="16" customHeight="1" x14ac:dyDescent="0.25">
      <c r="B11" s="8">
        <f>'Quarterly Information'!B11</f>
        <v>45260</v>
      </c>
      <c r="C11" s="36"/>
      <c r="D11" s="36"/>
      <c r="E11" s="45"/>
    </row>
    <row r="12" spans="2:8" ht="16" customHeight="1" x14ac:dyDescent="0.25">
      <c r="B12" s="163" t="s">
        <v>35</v>
      </c>
      <c r="C12" s="163"/>
      <c r="D12" s="163"/>
      <c r="E12" s="163"/>
    </row>
    <row r="13" spans="2:8" ht="16" customHeight="1" x14ac:dyDescent="0.25">
      <c r="B13" s="78" t="s">
        <v>136</v>
      </c>
      <c r="C13" s="169" t="s">
        <v>137</v>
      </c>
      <c r="D13" s="169"/>
      <c r="E13" s="45"/>
    </row>
    <row r="14" spans="2:8" ht="16" customHeight="1" x14ac:dyDescent="0.25">
      <c r="B14" s="164" t="s">
        <v>36</v>
      </c>
      <c r="C14" s="164"/>
      <c r="D14" s="164"/>
      <c r="E14" s="164"/>
    </row>
    <row r="15" spans="2:8" ht="16" customHeight="1" x14ac:dyDescent="0.25">
      <c r="B15" s="76" t="s">
        <v>82</v>
      </c>
      <c r="C15" s="168" t="s">
        <v>99</v>
      </c>
      <c r="D15" s="168"/>
      <c r="E15" s="110"/>
    </row>
    <row r="16" spans="2:8" ht="16" customHeight="1" x14ac:dyDescent="0.25">
      <c r="B16" s="107" t="s">
        <v>117</v>
      </c>
      <c r="C16" s="102" t="s">
        <v>85</v>
      </c>
      <c r="D16" s="109"/>
      <c r="E16" s="105"/>
    </row>
    <row r="17" spans="1:9" ht="16" customHeight="1" x14ac:dyDescent="0.25">
      <c r="B17" s="78" t="s">
        <v>84</v>
      </c>
      <c r="C17" s="103" t="s">
        <v>86</v>
      </c>
      <c r="D17" s="108"/>
      <c r="E17" s="79"/>
    </row>
    <row r="18" spans="1:9" ht="16" customHeight="1" x14ac:dyDescent="0.25">
      <c r="D18" s="36"/>
      <c r="E18" s="36"/>
    </row>
    <row r="19" spans="1:9" s="36" customFormat="1" ht="16" customHeight="1" x14ac:dyDescent="0.25">
      <c r="B19" s="37" t="s">
        <v>85</v>
      </c>
      <c r="C19" s="38"/>
      <c r="D19" s="62"/>
      <c r="E19" s="38"/>
      <c r="F19" s="60"/>
      <c r="G19" s="60"/>
      <c r="H19" s="60"/>
      <c r="I19" s="61"/>
    </row>
    <row r="20" spans="1:9" s="36" customFormat="1" ht="16" customHeight="1" x14ac:dyDescent="0.25">
      <c r="B20" s="140" t="s">
        <v>118</v>
      </c>
      <c r="C20" s="140"/>
      <c r="D20" s="62"/>
      <c r="E20" s="12"/>
      <c r="F20" s="12"/>
      <c r="G20" s="12"/>
      <c r="H20" s="12"/>
      <c r="I20" s="12"/>
    </row>
    <row r="21" spans="1:9" s="36" customFormat="1" ht="16" customHeight="1" thickBot="1" x14ac:dyDescent="0.3">
      <c r="B21" s="140"/>
      <c r="C21" s="140"/>
      <c r="D21" s="62"/>
      <c r="E21" s="12"/>
      <c r="F21" s="12"/>
      <c r="G21" s="12"/>
      <c r="H21" s="12"/>
      <c r="I21" s="12"/>
    </row>
    <row r="22" spans="1:9" ht="16" customHeight="1" thickBot="1" x14ac:dyDescent="0.3">
      <c r="B22" s="150" t="s">
        <v>78</v>
      </c>
      <c r="C22" s="152"/>
      <c r="D22" s="63"/>
      <c r="E22" s="36"/>
      <c r="F22" s="36"/>
      <c r="G22" s="36"/>
      <c r="H22" s="36"/>
      <c r="I22" s="36"/>
    </row>
    <row r="23" spans="1:9" ht="16" customHeight="1" x14ac:dyDescent="0.25">
      <c r="B23" s="3">
        <v>1</v>
      </c>
      <c r="C23" s="5">
        <v>2</v>
      </c>
      <c r="D23" s="63"/>
      <c r="E23" s="36"/>
      <c r="F23" s="36"/>
      <c r="G23" s="36"/>
      <c r="H23" s="36"/>
    </row>
    <row r="24" spans="1:9" ht="16" customHeight="1" x14ac:dyDescent="0.25">
      <c r="B24" s="146" t="s">
        <v>101</v>
      </c>
      <c r="C24" s="188" t="s">
        <v>114</v>
      </c>
      <c r="D24" s="63"/>
    </row>
    <row r="25" spans="1:9" ht="16" customHeight="1" x14ac:dyDescent="0.25">
      <c r="B25" s="147"/>
      <c r="C25" s="189"/>
      <c r="D25" s="63"/>
    </row>
    <row r="26" spans="1:9" ht="16" customHeight="1" thickBot="1" x14ac:dyDescent="0.3">
      <c r="B26" s="148"/>
      <c r="C26" s="190"/>
      <c r="D26" s="63"/>
    </row>
    <row r="27" spans="1:9" ht="14" x14ac:dyDescent="0.25">
      <c r="A27" s="52">
        <v>1</v>
      </c>
      <c r="B27" s="88"/>
      <c r="C27" s="89"/>
    </row>
    <row r="28" spans="1:9" ht="14" x14ac:dyDescent="0.25">
      <c r="A28" s="52">
        <v>2</v>
      </c>
      <c r="B28" s="90"/>
      <c r="C28" s="91"/>
    </row>
    <row r="29" spans="1:9" ht="14" x14ac:dyDescent="0.25">
      <c r="A29" s="52">
        <v>3</v>
      </c>
      <c r="B29" s="90"/>
      <c r="C29" s="91"/>
    </row>
    <row r="30" spans="1:9" ht="14" x14ac:dyDescent="0.25">
      <c r="A30" s="52">
        <v>4</v>
      </c>
      <c r="B30" s="90"/>
      <c r="C30" s="91"/>
    </row>
    <row r="31" spans="1:9" ht="14" x14ac:dyDescent="0.25">
      <c r="A31" s="52">
        <v>5</v>
      </c>
      <c r="B31" s="90"/>
      <c r="C31" s="91"/>
    </row>
    <row r="32" spans="1:9" ht="14" x14ac:dyDescent="0.25">
      <c r="A32" s="52">
        <v>6</v>
      </c>
      <c r="B32" s="90"/>
      <c r="C32" s="91"/>
    </row>
    <row r="33" spans="1:4" ht="14" x14ac:dyDescent="0.25">
      <c r="A33" s="52">
        <v>7</v>
      </c>
      <c r="B33" s="90"/>
      <c r="C33" s="91"/>
    </row>
    <row r="34" spans="1:4" ht="14" x14ac:dyDescent="0.25">
      <c r="A34" s="52">
        <v>8</v>
      </c>
      <c r="B34" s="90"/>
      <c r="C34" s="91"/>
    </row>
    <row r="35" spans="1:4" ht="14" x14ac:dyDescent="0.25">
      <c r="A35" s="52">
        <v>9</v>
      </c>
      <c r="B35" s="90"/>
      <c r="C35" s="91"/>
    </row>
    <row r="36" spans="1:4" ht="14" x14ac:dyDescent="0.25">
      <c r="A36" s="52">
        <v>10</v>
      </c>
      <c r="B36" s="90"/>
      <c r="C36" s="91"/>
    </row>
    <row r="37" spans="1:4" ht="14" x14ac:dyDescent="0.25">
      <c r="A37" s="52">
        <v>11</v>
      </c>
      <c r="B37" s="90"/>
      <c r="C37" s="91"/>
    </row>
    <row r="38" spans="1:4" ht="14" x14ac:dyDescent="0.25">
      <c r="A38" s="52">
        <v>12</v>
      </c>
      <c r="B38" s="90"/>
      <c r="C38" s="91"/>
    </row>
    <row r="39" spans="1:4" ht="14" x14ac:dyDescent="0.25">
      <c r="A39" s="52">
        <v>13</v>
      </c>
      <c r="B39" s="90"/>
      <c r="C39" s="91"/>
    </row>
    <row r="40" spans="1:4" ht="14" x14ac:dyDescent="0.25">
      <c r="A40" s="52">
        <v>14</v>
      </c>
      <c r="B40" s="90"/>
      <c r="C40" s="91"/>
    </row>
    <row r="41" spans="1:4" ht="14" x14ac:dyDescent="0.25">
      <c r="A41" s="52">
        <v>15</v>
      </c>
      <c r="B41" s="90"/>
      <c r="C41" s="91"/>
    </row>
    <row r="42" spans="1:4" ht="14" x14ac:dyDescent="0.25">
      <c r="A42" s="52">
        <v>16</v>
      </c>
      <c r="B42" s="90"/>
      <c r="C42" s="91"/>
    </row>
    <row r="43" spans="1:4" ht="14" x14ac:dyDescent="0.25">
      <c r="A43" s="52">
        <v>17</v>
      </c>
      <c r="B43" s="90"/>
      <c r="C43" s="91"/>
    </row>
    <row r="44" spans="1:4" ht="14.5" thickBot="1" x14ac:dyDescent="0.3">
      <c r="A44" s="52">
        <v>18</v>
      </c>
      <c r="B44" s="92"/>
      <c r="C44" s="93"/>
    </row>
    <row r="45" spans="1:4" ht="16" customHeight="1" x14ac:dyDescent="0.25">
      <c r="C45" s="36"/>
      <c r="D45" s="36"/>
    </row>
  </sheetData>
  <sheetProtection algorithmName="SHA-512" hashValue="Lb3bJXc++Z6HDCHuMuFxDNxjAb7gENSA4i1jbbIG4eHcrxgF8+aAQCtD5VUC9hulOUDiAD9WGA1BQIHt82RNuA==" saltValue="XI5bWQwhE+cXEi6KZmP+KQ==" spinCount="100000" sheet="1" objects="1" scenarios="1"/>
  <mergeCells count="13">
    <mergeCell ref="B14:E14"/>
    <mergeCell ref="B22:C22"/>
    <mergeCell ref="C24:C26"/>
    <mergeCell ref="B24:B26"/>
    <mergeCell ref="B20:C21"/>
    <mergeCell ref="C15:D15"/>
    <mergeCell ref="C13:D13"/>
    <mergeCell ref="B4:E5"/>
    <mergeCell ref="B6:E6"/>
    <mergeCell ref="B8:E8"/>
    <mergeCell ref="B10:E10"/>
    <mergeCell ref="B12:E12"/>
    <mergeCell ref="B7:E7"/>
  </mergeCells>
  <dataValidations xWindow="280" yWindow="528" count="2">
    <dataValidation type="decimal" operator="greaterThanOrEqual" allowBlank="1" showInputMessage="1" showErrorMessage="1" error="The entered value must not be negative." sqref="C27:C44" xr:uid="{00000000-0002-0000-0200-000000000000}">
      <formula1>0</formula1>
    </dataValidation>
    <dataValidation type="list" allowBlank="1" showInputMessage="1" showErrorMessage="1" sqref="B27:B44" xr:uid="{00000000-0002-0000-0200-000001000000}">
      <formula1>Common_Name_4</formula1>
    </dataValidation>
  </dataValidations>
  <hyperlinks>
    <hyperlink ref="B13" r:id="rId1" display="https://www.epa.gov/climate-hfcs-reduction/forms/hfc-allocation-rule-reporting-helpdesk" xr:uid="{00000000-0004-0000-0200-000000000000}"/>
    <hyperlink ref="C13" r:id="rId2" display="https://www.epa.gov/climate-hfcs-reduction/american-innovation-and-manufacturing-aim-act-paperwork-reduction-act-burden" xr:uid="{00000000-0004-0000-0200-000001000000}"/>
    <hyperlink ref="B15" location="'Quarterly Information'!C24" display="Section 1 - Facility Identification" xr:uid="{00000000-0004-0000-0200-000002000000}"/>
    <hyperlink ref="B16" location="'Quarterly Information'!B43" display="Section 2 - Quarterly Production Information" xr:uid="{00000000-0004-0000-0200-000003000000}"/>
    <hyperlink ref="B17" location="'Shipment and Sales'!B29" display="Section 3 - Recipient Facility Information" xr:uid="{00000000-0004-0000-0200-000004000000}"/>
    <hyperlink ref="C15" location="'Shipment and Sales Information'!B53" display="Section 4 - Application-Specific Allowance Holder Information" xr:uid="{00000000-0004-0000-0200-000005000000}"/>
    <hyperlink ref="C15:D15" location="'Shipment and Sales'!B58" display="Section 4 - Application-Specific Allowance Holder Information" xr:uid="{00000000-0004-0000-0200-000006000000}"/>
    <hyperlink ref="C16" location="'End-of-Year Reporting'!B27" display="Section 5 - End-of-Year Reporting" xr:uid="{00000000-0004-0000-0200-000007000000}"/>
    <hyperlink ref="C17" location="'HFC-23 Emissions'!B27" display="Section 6 - HFC-23 Emissions" xr:uid="{00000000-0004-0000-0200-000008000000}"/>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 id="{BEEEE941-1EBA-485F-B48D-42A3EDD48D08}">
            <xm:f>'Quarterly Information'!$C$27=3</xm:f>
            <x14:dxf>
              <font>
                <color rgb="FFFF0000"/>
              </font>
              <fill>
                <patternFill>
                  <bgColor theme="1"/>
                </patternFill>
              </fill>
            </x14:dxf>
          </x14:cfRule>
          <x14:cfRule type="expression" priority="2" id="{A88C21E9-ECC2-4595-AACD-A8AEEFB39534}">
            <xm:f>'Quarterly Information'!$C$27=2</xm:f>
            <x14:dxf>
              <font>
                <strike val="0"/>
                <color rgb="FFFF0000"/>
              </font>
              <fill>
                <patternFill>
                  <bgColor theme="1"/>
                </patternFill>
              </fill>
            </x14:dxf>
          </x14:cfRule>
          <x14:cfRule type="expression" priority="3" id="{13807B6E-8678-4748-AC38-2B015BFF3E22}">
            <xm:f>'Quarterly Information'!$C$27=1</xm:f>
            <x14:dxf>
              <font>
                <strike val="0"/>
                <color rgb="FFFF0000"/>
              </font>
              <fill>
                <patternFill>
                  <bgColor theme="1"/>
                </patternFill>
              </fill>
            </x14:dxf>
          </x14:cfRule>
          <xm:sqref>B27:C44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4"/>
  <sheetViews>
    <sheetView showGridLines="0" zoomScale="85" zoomScaleNormal="85" workbookViewId="0"/>
  </sheetViews>
  <sheetFormatPr defaultColWidth="8.7265625" defaultRowHeight="16" customHeight="1" x14ac:dyDescent="0.25"/>
  <cols>
    <col min="1" max="1" width="5.81640625" style="43" customWidth="1"/>
    <col min="2" max="2" width="42.08984375" style="43" customWidth="1"/>
    <col min="3" max="3" width="23.6328125" style="43" customWidth="1"/>
    <col min="4" max="4" width="32.1796875" style="43" customWidth="1"/>
    <col min="5" max="5" width="33.6328125" style="43" customWidth="1"/>
    <col min="6" max="6" width="34.7265625" style="43" customWidth="1"/>
    <col min="7" max="7" width="27.7265625" style="43" customWidth="1"/>
    <col min="8" max="8" width="28.26953125" style="43" customWidth="1"/>
    <col min="9" max="9" width="27.54296875" style="43" customWidth="1"/>
    <col min="10" max="10" width="24.81640625" style="43" customWidth="1"/>
    <col min="11" max="11" width="21.453125" style="43" customWidth="1"/>
    <col min="12" max="16384" width="8.7265625" style="43"/>
  </cols>
  <sheetData>
    <row r="1" spans="2:9" s="40" customFormat="1" ht="16" customHeight="1" x14ac:dyDescent="0.25">
      <c r="E1" s="41" t="s">
        <v>138</v>
      </c>
    </row>
    <row r="2" spans="2:9" s="40" customFormat="1" ht="16" customHeight="1" x14ac:dyDescent="0.25">
      <c r="E2" s="41" t="s">
        <v>139</v>
      </c>
    </row>
    <row r="3" spans="2:9" s="40" customFormat="1" ht="16" customHeight="1" x14ac:dyDescent="0.25">
      <c r="I3" s="42"/>
    </row>
    <row r="4" spans="2:9" ht="16" customHeight="1" x14ac:dyDescent="0.25">
      <c r="B4" s="157" t="s">
        <v>79</v>
      </c>
      <c r="C4" s="157"/>
      <c r="D4" s="157"/>
      <c r="E4" s="157"/>
      <c r="F4" s="63"/>
    </row>
    <row r="5" spans="2:9" ht="16" customHeight="1" x14ac:dyDescent="0.25">
      <c r="B5" s="158"/>
      <c r="C5" s="158"/>
      <c r="D5" s="158"/>
      <c r="E5" s="158"/>
      <c r="F5" s="63"/>
    </row>
    <row r="6" spans="2:9" ht="16" customHeight="1" x14ac:dyDescent="0.25">
      <c r="B6" s="183" t="s">
        <v>33</v>
      </c>
      <c r="C6" s="184"/>
      <c r="D6" s="184"/>
      <c r="E6" s="185"/>
      <c r="F6" s="63"/>
    </row>
    <row r="7" spans="2:9" ht="192" customHeight="1" x14ac:dyDescent="0.25">
      <c r="B7" s="154" t="s">
        <v>165</v>
      </c>
      <c r="C7" s="186"/>
      <c r="D7" s="186"/>
      <c r="E7" s="187"/>
      <c r="F7" s="63"/>
    </row>
    <row r="8" spans="2:9" ht="16" customHeight="1" x14ac:dyDescent="0.25">
      <c r="B8" s="183" t="s">
        <v>34</v>
      </c>
      <c r="C8" s="184"/>
      <c r="D8" s="184"/>
      <c r="E8" s="185"/>
      <c r="F8" s="63"/>
    </row>
    <row r="9" spans="2:9" ht="16" customHeight="1" x14ac:dyDescent="0.25">
      <c r="B9" s="44" t="str">
        <f>'Quarterly Information'!B9</f>
        <v>r0.5</v>
      </c>
      <c r="C9" s="36"/>
      <c r="D9" s="36"/>
      <c r="E9" s="45"/>
      <c r="F9" s="63"/>
    </row>
    <row r="10" spans="2:9" ht="16" customHeight="1" x14ac:dyDescent="0.25">
      <c r="B10" s="183" t="s">
        <v>111</v>
      </c>
      <c r="C10" s="184"/>
      <c r="D10" s="184"/>
      <c r="E10" s="185"/>
      <c r="F10" s="63"/>
    </row>
    <row r="11" spans="2:9" ht="16" customHeight="1" x14ac:dyDescent="0.25">
      <c r="B11" s="8">
        <f>'Quarterly Information'!B11</f>
        <v>45260</v>
      </c>
      <c r="C11" s="36"/>
      <c r="D11" s="36"/>
      <c r="E11" s="45"/>
      <c r="F11" s="63"/>
    </row>
    <row r="12" spans="2:9" ht="16" customHeight="1" x14ac:dyDescent="0.25">
      <c r="B12" s="183" t="s">
        <v>35</v>
      </c>
      <c r="C12" s="184"/>
      <c r="D12" s="184"/>
      <c r="E12" s="185"/>
      <c r="F12" s="63"/>
    </row>
    <row r="13" spans="2:9" ht="16" customHeight="1" x14ac:dyDescent="0.25">
      <c r="B13" s="78" t="s">
        <v>136</v>
      </c>
      <c r="C13" s="169" t="s">
        <v>137</v>
      </c>
      <c r="D13" s="169"/>
      <c r="E13" s="45"/>
      <c r="F13" s="63"/>
    </row>
    <row r="14" spans="2:9" ht="16" customHeight="1" x14ac:dyDescent="0.25">
      <c r="B14" s="183" t="s">
        <v>36</v>
      </c>
      <c r="C14" s="184"/>
      <c r="D14" s="184"/>
      <c r="E14" s="185"/>
      <c r="F14" s="63"/>
    </row>
    <row r="15" spans="2:9" ht="16" customHeight="1" x14ac:dyDescent="0.25">
      <c r="B15" s="76" t="s">
        <v>82</v>
      </c>
      <c r="C15" s="168" t="s">
        <v>99</v>
      </c>
      <c r="D15" s="168"/>
      <c r="E15" s="101"/>
      <c r="F15" s="63"/>
    </row>
    <row r="16" spans="2:9" ht="16" customHeight="1" x14ac:dyDescent="0.25">
      <c r="B16" s="107" t="s">
        <v>117</v>
      </c>
      <c r="C16" s="167" t="s">
        <v>85</v>
      </c>
      <c r="D16" s="167"/>
      <c r="E16" s="77"/>
      <c r="F16" s="63"/>
    </row>
    <row r="17" spans="2:11" ht="16" customHeight="1" x14ac:dyDescent="0.25">
      <c r="B17" s="78" t="s">
        <v>84</v>
      </c>
      <c r="C17" s="166" t="s">
        <v>86</v>
      </c>
      <c r="D17" s="166"/>
      <c r="E17" s="79"/>
      <c r="F17" s="63"/>
    </row>
    <row r="18" spans="2:11" ht="16" customHeight="1" x14ac:dyDescent="0.25">
      <c r="D18" s="36"/>
      <c r="E18" s="36"/>
      <c r="F18" s="63"/>
    </row>
    <row r="19" spans="2:11" s="36" customFormat="1" ht="16" customHeight="1" x14ac:dyDescent="0.25">
      <c r="B19" s="37" t="s">
        <v>86</v>
      </c>
      <c r="C19" s="38"/>
      <c r="D19" s="38"/>
      <c r="E19" s="38"/>
      <c r="F19" s="60"/>
      <c r="G19" s="60"/>
      <c r="H19" s="60"/>
      <c r="I19" s="60"/>
      <c r="J19" s="61"/>
    </row>
    <row r="20" spans="2:11" s="36" customFormat="1" ht="16" customHeight="1" thickBot="1" x14ac:dyDescent="0.3">
      <c r="B20" s="39" t="s">
        <v>131</v>
      </c>
      <c r="C20" s="12"/>
      <c r="D20" s="12"/>
      <c r="E20" s="12"/>
      <c r="F20" s="12"/>
      <c r="G20" s="12"/>
      <c r="H20" s="12"/>
      <c r="I20" s="12"/>
      <c r="J20" s="12"/>
    </row>
    <row r="21" spans="2:11" ht="16" customHeight="1" thickBot="1" x14ac:dyDescent="0.3">
      <c r="B21" s="150" t="s">
        <v>110</v>
      </c>
      <c r="C21" s="151"/>
      <c r="D21" s="151"/>
      <c r="E21" s="151"/>
      <c r="F21" s="151"/>
      <c r="G21" s="151"/>
      <c r="H21" s="151"/>
      <c r="I21" s="152"/>
      <c r="J21" s="36"/>
    </row>
    <row r="22" spans="2:11" ht="16" customHeight="1" x14ac:dyDescent="0.25">
      <c r="B22" s="3">
        <v>1</v>
      </c>
      <c r="C22" s="4">
        <v>2</v>
      </c>
      <c r="D22" s="4">
        <v>3</v>
      </c>
      <c r="E22" s="4">
        <v>4</v>
      </c>
      <c r="F22" s="4">
        <v>5</v>
      </c>
      <c r="G22" s="4">
        <v>6</v>
      </c>
      <c r="H22" s="4">
        <v>7</v>
      </c>
      <c r="I22" s="5">
        <v>8</v>
      </c>
      <c r="J22" s="36"/>
      <c r="K22" s="36"/>
    </row>
    <row r="23" spans="2:11" ht="16" customHeight="1" x14ac:dyDescent="0.25">
      <c r="B23" s="170" t="s">
        <v>123</v>
      </c>
      <c r="C23" s="191" t="s">
        <v>124</v>
      </c>
      <c r="D23" s="191" t="s">
        <v>141</v>
      </c>
      <c r="E23" s="191" t="s">
        <v>132</v>
      </c>
      <c r="F23" s="191" t="s">
        <v>125</v>
      </c>
      <c r="G23" s="191" t="s">
        <v>126</v>
      </c>
      <c r="H23" s="191" t="s">
        <v>127</v>
      </c>
      <c r="I23" s="192" t="s">
        <v>128</v>
      </c>
    </row>
    <row r="24" spans="2:11" ht="16" customHeight="1" x14ac:dyDescent="0.25">
      <c r="B24" s="170"/>
      <c r="C24" s="191"/>
      <c r="D24" s="191"/>
      <c r="E24" s="191"/>
      <c r="F24" s="191"/>
      <c r="G24" s="191"/>
      <c r="H24" s="191"/>
      <c r="I24" s="192"/>
    </row>
    <row r="25" spans="2:11" ht="16" customHeight="1" x14ac:dyDescent="0.25">
      <c r="B25" s="170"/>
      <c r="C25" s="191"/>
      <c r="D25" s="191"/>
      <c r="E25" s="191"/>
      <c r="F25" s="191"/>
      <c r="G25" s="191"/>
      <c r="H25" s="191"/>
      <c r="I25" s="192"/>
    </row>
    <row r="26" spans="2:11" ht="16" customHeight="1" x14ac:dyDescent="0.25">
      <c r="B26" s="170"/>
      <c r="C26" s="191"/>
      <c r="D26" s="191"/>
      <c r="E26" s="191"/>
      <c r="F26" s="191"/>
      <c r="G26" s="191"/>
      <c r="H26" s="191"/>
      <c r="I26" s="192"/>
    </row>
    <row r="27" spans="2:11" ht="14.5" thickBot="1" x14ac:dyDescent="0.3">
      <c r="B27" s="94"/>
      <c r="C27" s="95"/>
      <c r="D27" s="95"/>
      <c r="E27" s="95"/>
      <c r="F27" s="96"/>
      <c r="G27" s="96"/>
      <c r="H27" s="96"/>
      <c r="I27" s="97"/>
    </row>
    <row r="44" spans="3:4" ht="16" customHeight="1" x14ac:dyDescent="0.25">
      <c r="C44" s="36"/>
      <c r="D44" s="36"/>
    </row>
  </sheetData>
  <sheetProtection algorithmName="SHA-512" hashValue="2fH92+TlOzgjIDHWf9JsR8OuBP7sfC2P75VLCeFEyZQmtzSvztkoIYEMxYa7DF3CvQbwbZ5PxMDho+w5+90Kug==" saltValue="fzWxeBBYcYssxY4JKmUNZA==" spinCount="100000" sheet="1"/>
  <mergeCells count="20">
    <mergeCell ref="B12:E12"/>
    <mergeCell ref="B10:E10"/>
    <mergeCell ref="B8:E8"/>
    <mergeCell ref="B6:E6"/>
    <mergeCell ref="B4:E5"/>
    <mergeCell ref="B7:E7"/>
    <mergeCell ref="C13:D13"/>
    <mergeCell ref="B14:E14"/>
    <mergeCell ref="E23:E26"/>
    <mergeCell ref="B21:I21"/>
    <mergeCell ref="C23:C26"/>
    <mergeCell ref="B23:B26"/>
    <mergeCell ref="I23:I26"/>
    <mergeCell ref="H23:H26"/>
    <mergeCell ref="G23:G26"/>
    <mergeCell ref="F23:F26"/>
    <mergeCell ref="D23:D26"/>
    <mergeCell ref="C16:D16"/>
    <mergeCell ref="C17:D17"/>
    <mergeCell ref="C15:D15"/>
  </mergeCells>
  <dataValidations xWindow="221" yWindow="634" count="3">
    <dataValidation type="decimal" operator="greaterThanOrEqual" allowBlank="1" showInputMessage="1" showErrorMessage="1" error="The entered value must not be negative." sqref="C27 E27:I27" xr:uid="{00000000-0002-0000-0300-000000000000}">
      <formula1>0</formula1>
    </dataValidation>
    <dataValidation type="decimal" operator="greaterThanOrEqual" allowBlank="1" showInputMessage="1" showErrorMessage="1" error="The entered value must not be negative." prompt="The HFC-23 Generated must be greater than or equal to the sum of columns 2, 3, 7, and 8." sqref="B27" xr:uid="{00000000-0002-0000-0300-000001000000}">
      <formula1>0</formula1>
    </dataValidation>
    <dataValidation type="decimal" operator="greaterThanOrEqual" allowBlank="1" showInputMessage="1" showErrorMessage="1" error="The entered value must not be negative." prompt="HFC-23 Captured must be greater than or equal to the sum of columns 4, 5, and 6." sqref="D27" xr:uid="{00000000-0002-0000-0300-000002000000}">
      <formula1>0</formula1>
    </dataValidation>
  </dataValidations>
  <hyperlinks>
    <hyperlink ref="B13" r:id="rId1" display="https://www.epa.gov/climate-hfcs-reduction/forms/hfc-allocation-rule-reporting-helpdesk" xr:uid="{00000000-0004-0000-0300-000000000000}"/>
    <hyperlink ref="C13" r:id="rId2" display="https://www.epa.gov/climate-hfcs-reduction/american-innovation-and-manufacturing-aim-act-paperwork-reduction-act-burden" xr:uid="{00000000-0004-0000-0300-000001000000}"/>
    <hyperlink ref="B15" location="'Quarterly Information'!C24" display="Section 1 - Facility Identification" xr:uid="{00000000-0004-0000-0300-000002000000}"/>
    <hyperlink ref="B16" location="'Quarterly Information'!B43" display="Section 2 - Quarterly Production Information" xr:uid="{00000000-0004-0000-0300-000003000000}"/>
    <hyperlink ref="B17" location="'Shipment and Sales'!B29" display="Section 3 - Recipient Facility Information" xr:uid="{00000000-0004-0000-0300-000004000000}"/>
    <hyperlink ref="C15" location="'Shipment and Sales Information'!B53" display="Section 4 - Application-Specific Allowance Holder Information" xr:uid="{00000000-0004-0000-0300-000005000000}"/>
    <hyperlink ref="C15:D15" location="'Shipment and Sales'!B58" display="Section 4 - Application-Specific Allowance Holder Information" xr:uid="{00000000-0004-0000-0300-000006000000}"/>
    <hyperlink ref="C16" location="'End-of-Year Reporting'!B27" display="Section 5 - End-of-Year Reporting" xr:uid="{00000000-0004-0000-0300-000007000000}"/>
    <hyperlink ref="C17" location="'HFC-23 Emissions'!B25" display="Section 6 - HFC-23 Emissions" xr:uid="{00000000-0004-0000-0300-000008000000}"/>
    <hyperlink ref="C17:D17" location="'HFC-23 Emissions'!B27" display="Section 6 - HFC-23 Emissions" xr:uid="{00000000-0004-0000-0300-000009000000}"/>
  </hyperlinks>
  <pageMargins left="0.7" right="0.7" top="0.75" bottom="0.75" header="0.3" footer="0.3"/>
  <pageSetup scale="85" orientation="portrait" horizontalDpi="300" verticalDpi="0" r:id="rId3"/>
  <extLst>
    <ext xmlns:x14="http://schemas.microsoft.com/office/spreadsheetml/2009/9/main" uri="{78C0D931-6437-407d-A8EE-F0AAD7539E65}">
      <x14:conditionalFormattings>
        <x14:conditionalFormatting xmlns:xm="http://schemas.microsoft.com/office/excel/2006/main">
          <x14:cfRule type="expression" priority="1" id="{2CE323F8-EA6B-4DB5-AE5F-18728D9C3CD3}">
            <xm:f>'Quarterly Information'!$D$31="No"</xm:f>
            <x14:dxf>
              <font>
                <strike val="0"/>
                <color rgb="FFFF0000"/>
              </font>
              <fill>
                <patternFill>
                  <bgColor theme="1"/>
                </patternFill>
              </fill>
            </x14:dxf>
          </x14:cfRule>
          <x14:cfRule type="expression" priority="2" id="{6B8319B3-E163-4937-BBAC-79F11213D64F}">
            <xm:f>'Quarterly Information'!$C$27=3</xm:f>
            <x14:dxf>
              <font>
                <strike val="0"/>
                <color rgb="FFFF0000"/>
              </font>
              <fill>
                <patternFill>
                  <bgColor theme="1"/>
                </patternFill>
              </fill>
            </x14:dxf>
          </x14:cfRule>
          <x14:cfRule type="expression" priority="3" id="{0C9FD2D9-5B86-488A-ABED-8A55C0B8E98F}">
            <xm:f>'Quarterly Information'!$C$27=2</xm:f>
            <x14:dxf>
              <font>
                <strike val="0"/>
                <color rgb="FFFF0000"/>
              </font>
              <fill>
                <patternFill>
                  <bgColor theme="1"/>
                </patternFill>
              </fill>
            </x14:dxf>
          </x14:cfRule>
          <x14:cfRule type="expression" priority="4" id="{54BB1759-856E-4E0F-B34E-30ED45FC42A7}">
            <xm:f>'Quarterly Information'!$C$27=1</xm:f>
            <x14:dxf>
              <font>
                <strike val="0"/>
                <color rgb="FFFF0000"/>
              </font>
              <fill>
                <patternFill>
                  <bgColor theme="1"/>
                </patternFill>
              </fill>
            </x14:dxf>
          </x14:cfRule>
          <xm:sqref>B27:I27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1"/>
  <sheetViews>
    <sheetView zoomScale="85" zoomScaleNormal="85" workbookViewId="0"/>
  </sheetViews>
  <sheetFormatPr defaultColWidth="8.7265625" defaultRowHeight="12.5" x14ac:dyDescent="0.25"/>
  <cols>
    <col min="1" max="1" width="18" style="17" customWidth="1"/>
    <col min="2" max="2" width="17.54296875" style="17" bestFit="1" customWidth="1"/>
    <col min="3" max="3" width="17.54296875" style="17" customWidth="1"/>
    <col min="4" max="5" width="17.54296875" style="17" hidden="1" customWidth="1"/>
    <col min="6" max="6" width="17.54296875" style="17" customWidth="1"/>
    <col min="7" max="7" width="20.54296875" style="17" bestFit="1" customWidth="1"/>
    <col min="8" max="9" width="20.81640625" style="17" hidden="1" customWidth="1"/>
    <col min="10" max="10" width="20.81640625" style="17" bestFit="1" customWidth="1"/>
    <col min="11" max="11" width="16.26953125" style="23" bestFit="1" customWidth="1"/>
    <col min="12" max="12" width="16.26953125" style="17" bestFit="1" customWidth="1"/>
    <col min="13" max="13" width="9.81640625" style="17" bestFit="1" customWidth="1"/>
    <col min="14" max="14" width="9.81640625" style="17" customWidth="1"/>
    <col min="15" max="15" width="7.81640625" style="17" bestFit="1" customWidth="1"/>
    <col min="16" max="16" width="7.81640625" style="17" customWidth="1"/>
    <col min="17" max="17" width="7.453125" style="17" bestFit="1" customWidth="1"/>
    <col min="18" max="18" width="7.453125" style="17" customWidth="1"/>
    <col min="19" max="16384" width="8.7265625" style="17"/>
  </cols>
  <sheetData>
    <row r="1" spans="1:17" ht="13" x14ac:dyDescent="0.25">
      <c r="A1" s="16" t="s">
        <v>37</v>
      </c>
      <c r="B1" s="16" t="s">
        <v>87</v>
      </c>
      <c r="C1" s="16"/>
      <c r="D1" s="16"/>
      <c r="E1" s="16"/>
      <c r="F1" s="16"/>
      <c r="G1" s="16" t="s">
        <v>93</v>
      </c>
      <c r="H1" s="16" t="s">
        <v>94</v>
      </c>
      <c r="I1" s="16" t="s">
        <v>95</v>
      </c>
      <c r="J1" s="16" t="s">
        <v>96</v>
      </c>
      <c r="K1" s="16" t="s">
        <v>140</v>
      </c>
      <c r="L1" s="16" t="s">
        <v>88</v>
      </c>
      <c r="N1" s="18" t="s">
        <v>89</v>
      </c>
      <c r="O1" s="18" t="s">
        <v>90</v>
      </c>
      <c r="P1" s="18" t="s">
        <v>91</v>
      </c>
      <c r="Q1" s="19"/>
    </row>
    <row r="2" spans="1:17" ht="15.5" x14ac:dyDescent="0.25">
      <c r="A2" s="20" t="s">
        <v>38</v>
      </c>
      <c r="B2" s="20" t="s">
        <v>5</v>
      </c>
      <c r="C2" s="20">
        <f>IF(COUNTIF('Quarterly Information'!B$43:B$60,B2)&gt;=1,"",ROW())</f>
        <v>2</v>
      </c>
      <c r="D2" s="20">
        <f>IF(COUNTIF('Shipment and Sales'!B$29:B$48,B2)&gt;=1,"",ROW())</f>
        <v>2</v>
      </c>
      <c r="E2" s="20">
        <f>IF(COUNTIF('Shipment and Sales'!B$58:B$75,B2)&gt;=1,"",ROW())</f>
        <v>2</v>
      </c>
      <c r="F2" s="20">
        <f>IF(COUNTIF('End-of-Year Reporting'!B$27:B$44,B2)&gt;=1,"",ROW())</f>
        <v>2</v>
      </c>
      <c r="G2" s="20" t="str">
        <f t="shared" ref="G2:G19" si="0">IF(ROW(B2)-ROW(B$2)+1&gt;COUNT(C$2:C$19),"",INDEX(B:B,SMALL(C$2:C$19,1+ROW(B2)-ROW(B$2))))</f>
        <v>HFC-23</v>
      </c>
      <c r="H2" s="20" t="str">
        <f t="shared" ref="H2:H19" si="1">IF(ROW(B2)-ROW(B$2)+1&gt;COUNT(D$2:D$19),"",INDEX(B:B,SMALL(D$2:D$19,1+ROW(B2)-ROW(B$2))))</f>
        <v>HFC-23</v>
      </c>
      <c r="I2" s="20" t="str">
        <f>IF(ROW(B2)-ROW(B$2)+1&gt;COUNT(E$2:E$19),"",INDEX(B:B,SMALL(E$2:E$19,1+ROW(B2)-ROW(B$2))))</f>
        <v>HFC-23</v>
      </c>
      <c r="J2" s="20" t="str">
        <f>IF(ROW(B2)-ROW(B$2)+1&gt;COUNT(F$2:F$19),"",INDEX(B:B,SMALL(F$2:F$19,1+ROW(B2)-ROW(B$2))))</f>
        <v>HFC-23</v>
      </c>
      <c r="K2" s="56">
        <v>14800</v>
      </c>
      <c r="L2" s="21" t="s">
        <v>55</v>
      </c>
      <c r="N2" s="20" t="s">
        <v>21</v>
      </c>
      <c r="O2" s="20">
        <v>1</v>
      </c>
      <c r="P2" s="20">
        <v>2022</v>
      </c>
    </row>
    <row r="3" spans="1:17" ht="15.5" x14ac:dyDescent="0.25">
      <c r="A3" s="20" t="s">
        <v>39</v>
      </c>
      <c r="B3" s="20" t="s">
        <v>6</v>
      </c>
      <c r="C3" s="20">
        <f>IF(COUNTIF('Quarterly Information'!B$43:B$60,B3)&gt;=1,"",ROW())</f>
        <v>3</v>
      </c>
      <c r="D3" s="20">
        <f>IF(COUNTIF('Shipment and Sales'!B$29:B$48,B3)&gt;=1,"",ROW())</f>
        <v>3</v>
      </c>
      <c r="E3" s="20">
        <f>IF(COUNTIF('Shipment and Sales'!B$58:B$75,B3)&gt;=1,"",ROW())</f>
        <v>3</v>
      </c>
      <c r="F3" s="20">
        <f>IF(COUNTIF('End-of-Year Reporting'!B$27:B$44,B3)&gt;=1,"",ROW())</f>
        <v>3</v>
      </c>
      <c r="G3" s="20" t="str">
        <f t="shared" si="0"/>
        <v>HFC-32</v>
      </c>
      <c r="H3" s="20" t="str">
        <f t="shared" si="1"/>
        <v>HFC-32</v>
      </c>
      <c r="I3" s="20" t="str">
        <f t="shared" ref="I3:I19" si="2">IF(ROW(B3)-ROW(B$2)+1&gt;COUNT(E$2:E$19),"",INDEX(B:B,SMALL(E$2:E$19,1+ROW(B3)-ROW(B$2))))</f>
        <v>HFC-32</v>
      </c>
      <c r="J3" s="20" t="str">
        <f t="shared" ref="J3:J19" si="3">IF(ROW(B3)-ROW(B$2)+1&gt;COUNT(F$2:F$19),"",INDEX(B:B,SMALL(F$2:F$19,1+ROW(B3)-ROW(B$2))))</f>
        <v>HFC-32</v>
      </c>
      <c r="K3" s="56">
        <v>675</v>
      </c>
      <c r="L3" s="22" t="s">
        <v>56</v>
      </c>
      <c r="N3" s="20" t="s">
        <v>22</v>
      </c>
      <c r="O3" s="20">
        <v>2</v>
      </c>
      <c r="P3" s="20">
        <v>2023</v>
      </c>
    </row>
    <row r="4" spans="1:17" ht="15.5" x14ac:dyDescent="0.25">
      <c r="A4" s="20" t="s">
        <v>40</v>
      </c>
      <c r="B4" s="20" t="s">
        <v>7</v>
      </c>
      <c r="C4" s="20">
        <f>IF(COUNTIF('Quarterly Information'!B$43:B$60,B4)&gt;=1,"",ROW())</f>
        <v>4</v>
      </c>
      <c r="D4" s="20">
        <f>IF(COUNTIF('Shipment and Sales'!B$29:B$48,B4)&gt;=1,"",ROW())</f>
        <v>4</v>
      </c>
      <c r="E4" s="20">
        <f>IF(COUNTIF('Shipment and Sales'!B$58:B$75,B4)&gt;=1,"",ROW())</f>
        <v>4</v>
      </c>
      <c r="F4" s="20">
        <f>IF(COUNTIF('End-of-Year Reporting'!B$27:B$44,B4)&gt;=1,"",ROW())</f>
        <v>4</v>
      </c>
      <c r="G4" s="20" t="str">
        <f t="shared" si="0"/>
        <v>HFC-41</v>
      </c>
      <c r="H4" s="20" t="str">
        <f t="shared" si="1"/>
        <v>HFC-41</v>
      </c>
      <c r="I4" s="20" t="str">
        <f t="shared" si="2"/>
        <v>HFC-41</v>
      </c>
      <c r="J4" s="20" t="str">
        <f t="shared" si="3"/>
        <v>HFC-41</v>
      </c>
      <c r="K4" s="56">
        <v>92</v>
      </c>
      <c r="L4" s="22" t="s">
        <v>57</v>
      </c>
      <c r="N4" s="20" t="s">
        <v>23</v>
      </c>
      <c r="O4" s="20">
        <v>3</v>
      </c>
      <c r="P4" s="20">
        <v>2024</v>
      </c>
    </row>
    <row r="5" spans="1:17" ht="15.5" x14ac:dyDescent="0.25">
      <c r="A5" s="20" t="s">
        <v>41</v>
      </c>
      <c r="B5" s="20" t="s">
        <v>8</v>
      </c>
      <c r="C5" s="20">
        <f>IF(COUNTIF('Quarterly Information'!B$43:B$60,B5)&gt;=1,"",ROW())</f>
        <v>5</v>
      </c>
      <c r="D5" s="20">
        <f>IF(COUNTIF('Shipment and Sales'!B$29:B$48,B5)&gt;=1,"",ROW())</f>
        <v>5</v>
      </c>
      <c r="E5" s="20">
        <f>IF(COUNTIF('Shipment and Sales'!B$58:B$75,B5)&gt;=1,"",ROW())</f>
        <v>5</v>
      </c>
      <c r="F5" s="20">
        <f>IF(COUNTIF('End-of-Year Reporting'!B$27:B$44,B5)&gt;=1,"",ROW())</f>
        <v>5</v>
      </c>
      <c r="G5" s="20" t="str">
        <f t="shared" si="0"/>
        <v>HFC-43-10mee</v>
      </c>
      <c r="H5" s="20" t="str">
        <f t="shared" si="1"/>
        <v>HFC-43-10mee</v>
      </c>
      <c r="I5" s="20" t="str">
        <f t="shared" si="2"/>
        <v>HFC-43-10mee</v>
      </c>
      <c r="J5" s="20" t="str">
        <f t="shared" si="3"/>
        <v>HFC-43-10mee</v>
      </c>
      <c r="K5" s="56">
        <v>1640</v>
      </c>
      <c r="L5" s="20" t="s">
        <v>64</v>
      </c>
      <c r="N5" s="20" t="s">
        <v>24</v>
      </c>
      <c r="O5" s="20">
        <v>4</v>
      </c>
      <c r="P5" s="20">
        <v>2025</v>
      </c>
    </row>
    <row r="6" spans="1:17" ht="15.5" x14ac:dyDescent="0.25">
      <c r="A6" s="20" t="s">
        <v>42</v>
      </c>
      <c r="B6" s="20" t="s">
        <v>9</v>
      </c>
      <c r="C6" s="20">
        <f>IF(COUNTIF('Quarterly Information'!B$43:B$60,B6)&gt;=1,"",ROW())</f>
        <v>6</v>
      </c>
      <c r="D6" s="20">
        <f>IF(COUNTIF('Shipment and Sales'!B$29:B$48,B6)&gt;=1,"",ROW())</f>
        <v>6</v>
      </c>
      <c r="E6" s="20">
        <f>IF(COUNTIF('Shipment and Sales'!B$58:B$75,B6)&gt;=1,"",ROW())</f>
        <v>6</v>
      </c>
      <c r="F6" s="20">
        <f>IF(COUNTIF('End-of-Year Reporting'!B$27:B$44,B6)&gt;=1,"",ROW())</f>
        <v>6</v>
      </c>
      <c r="G6" s="20" t="str">
        <f t="shared" si="0"/>
        <v>HFC-125</v>
      </c>
      <c r="H6" s="20" t="str">
        <f t="shared" si="1"/>
        <v>HFC-125</v>
      </c>
      <c r="I6" s="20" t="str">
        <f t="shared" si="2"/>
        <v>HFC-125</v>
      </c>
      <c r="J6" s="20" t="str">
        <f t="shared" si="3"/>
        <v>HFC-125</v>
      </c>
      <c r="K6" s="56">
        <v>3500</v>
      </c>
      <c r="L6" s="22" t="s">
        <v>58</v>
      </c>
      <c r="N6" s="20" t="s">
        <v>25</v>
      </c>
      <c r="O6" s="20"/>
      <c r="P6" s="20">
        <v>2026</v>
      </c>
    </row>
    <row r="7" spans="1:17" ht="15.5" x14ac:dyDescent="0.25">
      <c r="A7" s="20" t="s">
        <v>43</v>
      </c>
      <c r="B7" s="20" t="s">
        <v>3</v>
      </c>
      <c r="C7" s="20">
        <f>IF(COUNTIF('Quarterly Information'!B$43:B$60,B7)&gt;=1,"",ROW())</f>
        <v>7</v>
      </c>
      <c r="D7" s="20">
        <f>IF(COUNTIF('Shipment and Sales'!B$29:B$48,B7)&gt;=1,"",ROW())</f>
        <v>7</v>
      </c>
      <c r="E7" s="20">
        <f>IF(COUNTIF('Shipment and Sales'!B$58:B$75,B7)&gt;=1,"",ROW())</f>
        <v>7</v>
      </c>
      <c r="F7" s="20">
        <f>IF(COUNTIF('End-of-Year Reporting'!B$27:B$44,B7)&gt;=1,"",ROW())</f>
        <v>7</v>
      </c>
      <c r="G7" s="20" t="str">
        <f t="shared" si="0"/>
        <v>HFC-134</v>
      </c>
      <c r="H7" s="20" t="str">
        <f t="shared" si="1"/>
        <v>HFC-134</v>
      </c>
      <c r="I7" s="20" t="str">
        <f t="shared" si="2"/>
        <v>HFC-134</v>
      </c>
      <c r="J7" s="20" t="str">
        <f t="shared" si="3"/>
        <v>HFC-134</v>
      </c>
      <c r="K7" s="56">
        <v>1100</v>
      </c>
      <c r="L7" s="20" t="s">
        <v>65</v>
      </c>
      <c r="N7" s="20" t="s">
        <v>26</v>
      </c>
      <c r="O7" s="20"/>
      <c r="P7" s="20">
        <v>2027</v>
      </c>
    </row>
    <row r="8" spans="1:17" ht="15.5" x14ac:dyDescent="0.25">
      <c r="A8" s="20" t="s">
        <v>44</v>
      </c>
      <c r="B8" s="20" t="s">
        <v>4</v>
      </c>
      <c r="C8" s="20">
        <f>IF(COUNTIF('Quarterly Information'!B$43:B$60,B8)&gt;=1,"",ROW())</f>
        <v>8</v>
      </c>
      <c r="D8" s="20">
        <f>IF(COUNTIF('Shipment and Sales'!B$29:B$48,B8)&gt;=1,"",ROW())</f>
        <v>8</v>
      </c>
      <c r="E8" s="20">
        <f>IF(COUNTIF('Shipment and Sales'!B$58:B$75,B8)&gt;=1,"",ROW())</f>
        <v>8</v>
      </c>
      <c r="F8" s="20">
        <f>IF(COUNTIF('End-of-Year Reporting'!B$27:B$44,B8)&gt;=1,"",ROW())</f>
        <v>8</v>
      </c>
      <c r="G8" s="20" t="str">
        <f t="shared" si="0"/>
        <v>HFC-134a</v>
      </c>
      <c r="H8" s="20" t="str">
        <f t="shared" si="1"/>
        <v>HFC-134a</v>
      </c>
      <c r="I8" s="20" t="str">
        <f t="shared" si="2"/>
        <v>HFC-134a</v>
      </c>
      <c r="J8" s="20" t="str">
        <f t="shared" si="3"/>
        <v>HFC-134a</v>
      </c>
      <c r="K8" s="56">
        <v>1430</v>
      </c>
      <c r="L8" s="22" t="s">
        <v>59</v>
      </c>
      <c r="N8" s="20" t="s">
        <v>27</v>
      </c>
      <c r="O8" s="20"/>
      <c r="P8" s="20">
        <v>2028</v>
      </c>
    </row>
    <row r="9" spans="1:17" ht="15.5" x14ac:dyDescent="0.25">
      <c r="A9" s="20" t="s">
        <v>45</v>
      </c>
      <c r="B9" s="20" t="s">
        <v>10</v>
      </c>
      <c r="C9" s="20">
        <f>IF(COUNTIF('Quarterly Information'!B$43:B$60,B9)&gt;=1,"",ROW())</f>
        <v>9</v>
      </c>
      <c r="D9" s="20">
        <f>IF(COUNTIF('Shipment and Sales'!B$29:B$48,B9)&gt;=1,"",ROW())</f>
        <v>9</v>
      </c>
      <c r="E9" s="20">
        <f>IF(COUNTIF('Shipment and Sales'!B$58:B$75,B9)&gt;=1,"",ROW())</f>
        <v>9</v>
      </c>
      <c r="F9" s="20">
        <f>IF(COUNTIF('End-of-Year Reporting'!B$27:B$44,B9)&gt;=1,"",ROW())</f>
        <v>9</v>
      </c>
      <c r="G9" s="20" t="str">
        <f t="shared" si="0"/>
        <v>HFC-143</v>
      </c>
      <c r="H9" s="20" t="str">
        <f t="shared" si="1"/>
        <v>HFC-143</v>
      </c>
      <c r="I9" s="20" t="str">
        <f t="shared" si="2"/>
        <v>HFC-143</v>
      </c>
      <c r="J9" s="20" t="str">
        <f t="shared" si="3"/>
        <v>HFC-143</v>
      </c>
      <c r="K9" s="56">
        <v>353</v>
      </c>
      <c r="L9" s="20" t="s">
        <v>66</v>
      </c>
      <c r="N9" s="20" t="s">
        <v>28</v>
      </c>
      <c r="O9" s="20"/>
      <c r="P9" s="20">
        <v>2029</v>
      </c>
    </row>
    <row r="10" spans="1:17" ht="15.5" x14ac:dyDescent="0.25">
      <c r="A10" s="20" t="s">
        <v>46</v>
      </c>
      <c r="B10" s="20" t="s">
        <v>11</v>
      </c>
      <c r="C10" s="20">
        <f>IF(COUNTIF('Quarterly Information'!B$43:B$60,B10)&gt;=1,"",ROW())</f>
        <v>10</v>
      </c>
      <c r="D10" s="20">
        <f>IF(COUNTIF('Shipment and Sales'!B$29:B$48,B10)&gt;=1,"",ROW())</f>
        <v>10</v>
      </c>
      <c r="E10" s="20">
        <f>IF(COUNTIF('Shipment and Sales'!B$58:B$75,B10)&gt;=1,"",ROW())</f>
        <v>10</v>
      </c>
      <c r="F10" s="20">
        <f>IF(COUNTIF('End-of-Year Reporting'!B$27:B$44,B10)&gt;=1,"",ROW())</f>
        <v>10</v>
      </c>
      <c r="G10" s="20" t="str">
        <f t="shared" si="0"/>
        <v>HFC-143a</v>
      </c>
      <c r="H10" s="20" t="str">
        <f t="shared" si="1"/>
        <v>HFC-143a</v>
      </c>
      <c r="I10" s="20" t="str">
        <f t="shared" si="2"/>
        <v>HFC-143a</v>
      </c>
      <c r="J10" s="20" t="str">
        <f t="shared" si="3"/>
        <v>HFC-143a</v>
      </c>
      <c r="K10" s="56">
        <v>4470</v>
      </c>
      <c r="L10" s="22" t="s">
        <v>60</v>
      </c>
      <c r="N10" s="20" t="s">
        <v>29</v>
      </c>
      <c r="O10" s="20"/>
      <c r="P10" s="20">
        <v>2030</v>
      </c>
    </row>
    <row r="11" spans="1:17" ht="15.5" x14ac:dyDescent="0.25">
      <c r="A11" s="20" t="s">
        <v>47</v>
      </c>
      <c r="B11" s="20" t="s">
        <v>12</v>
      </c>
      <c r="C11" s="20">
        <f>IF(COUNTIF('Quarterly Information'!B$43:B$60,B11)&gt;=1,"",ROW())</f>
        <v>11</v>
      </c>
      <c r="D11" s="20">
        <f>IF(COUNTIF('Shipment and Sales'!B$29:B$48,B11)&gt;=1,"",ROW())</f>
        <v>11</v>
      </c>
      <c r="E11" s="20">
        <f>IF(COUNTIF('Shipment and Sales'!B$58:B$75,B11)&gt;=1,"",ROW())</f>
        <v>11</v>
      </c>
      <c r="F11" s="20">
        <f>IF(COUNTIF('End-of-Year Reporting'!B$27:B$44,B11)&gt;=1,"",ROW())</f>
        <v>11</v>
      </c>
      <c r="G11" s="20" t="str">
        <f t="shared" si="0"/>
        <v>HFC-152</v>
      </c>
      <c r="H11" s="20" t="str">
        <f t="shared" si="1"/>
        <v>HFC-152</v>
      </c>
      <c r="I11" s="20" t="str">
        <f t="shared" si="2"/>
        <v>HFC-152</v>
      </c>
      <c r="J11" s="20" t="str">
        <f t="shared" si="3"/>
        <v>HFC-152</v>
      </c>
      <c r="K11" s="56">
        <v>53</v>
      </c>
      <c r="L11" s="20" t="s">
        <v>67</v>
      </c>
      <c r="N11" s="20" t="s">
        <v>30</v>
      </c>
      <c r="O11" s="20"/>
      <c r="P11" s="20"/>
    </row>
    <row r="12" spans="1:17" ht="15.5" x14ac:dyDescent="0.25">
      <c r="A12" s="20" t="s">
        <v>48</v>
      </c>
      <c r="B12" s="20" t="s">
        <v>13</v>
      </c>
      <c r="C12" s="20">
        <f>IF(COUNTIF('Quarterly Information'!B$43:B$60,B12)&gt;=1,"",ROW())</f>
        <v>12</v>
      </c>
      <c r="D12" s="20">
        <f>IF(COUNTIF('Shipment and Sales'!B$29:B$48,B12)&gt;=1,"",ROW())</f>
        <v>12</v>
      </c>
      <c r="E12" s="20">
        <f>IF(COUNTIF('Shipment and Sales'!B$58:B$75,B12)&gt;=1,"",ROW())</f>
        <v>12</v>
      </c>
      <c r="F12" s="20">
        <f>IF(COUNTIF('End-of-Year Reporting'!B$27:B$44,B12)&gt;=1,"",ROW())</f>
        <v>12</v>
      </c>
      <c r="G12" s="20" t="str">
        <f t="shared" si="0"/>
        <v>HFC-152a</v>
      </c>
      <c r="H12" s="20" t="str">
        <f t="shared" si="1"/>
        <v>HFC-152a</v>
      </c>
      <c r="I12" s="20" t="str">
        <f t="shared" si="2"/>
        <v>HFC-152a</v>
      </c>
      <c r="J12" s="20" t="str">
        <f t="shared" si="3"/>
        <v>HFC-152a</v>
      </c>
      <c r="K12" s="56">
        <v>124</v>
      </c>
      <c r="L12" s="22" t="s">
        <v>61</v>
      </c>
      <c r="N12" s="20" t="s">
        <v>31</v>
      </c>
      <c r="O12" s="20"/>
      <c r="P12" s="20"/>
    </row>
    <row r="13" spans="1:17" ht="15.5" x14ac:dyDescent="0.25">
      <c r="A13" s="20" t="s">
        <v>49</v>
      </c>
      <c r="B13" s="20" t="s">
        <v>14</v>
      </c>
      <c r="C13" s="20">
        <f>IF(COUNTIF('Quarterly Information'!B$43:B$60,B13)&gt;=1,"",ROW())</f>
        <v>13</v>
      </c>
      <c r="D13" s="20">
        <f>IF(COUNTIF('Shipment and Sales'!B$29:B$48,B13)&gt;=1,"",ROW())</f>
        <v>13</v>
      </c>
      <c r="E13" s="20">
        <f>IF(COUNTIF('Shipment and Sales'!B$58:B$75,B13)&gt;=1,"",ROW())</f>
        <v>13</v>
      </c>
      <c r="F13" s="20">
        <f>IF(COUNTIF('End-of-Year Reporting'!B$27:B$44,B13)&gt;=1,"",ROW())</f>
        <v>13</v>
      </c>
      <c r="G13" s="20" t="str">
        <f t="shared" si="0"/>
        <v>HFC-227ea</v>
      </c>
      <c r="H13" s="20" t="str">
        <f t="shared" si="1"/>
        <v>HFC-227ea</v>
      </c>
      <c r="I13" s="20" t="str">
        <f t="shared" si="2"/>
        <v>HFC-227ea</v>
      </c>
      <c r="J13" s="20" t="str">
        <f t="shared" si="3"/>
        <v>HFC-227ea</v>
      </c>
      <c r="K13" s="56">
        <v>3220</v>
      </c>
      <c r="L13" s="22" t="s">
        <v>62</v>
      </c>
      <c r="N13" s="20" t="s">
        <v>32</v>
      </c>
      <c r="O13" s="20"/>
      <c r="P13" s="20"/>
    </row>
    <row r="14" spans="1:17" ht="15.5" x14ac:dyDescent="0.25">
      <c r="A14" s="20" t="s">
        <v>50</v>
      </c>
      <c r="B14" s="20" t="s">
        <v>15</v>
      </c>
      <c r="C14" s="20">
        <f>IF(COUNTIF('Quarterly Information'!B$43:B$60,B14)&gt;=1,"",ROW())</f>
        <v>14</v>
      </c>
      <c r="D14" s="20">
        <f>IF(COUNTIF('Shipment and Sales'!B$29:B$48,B14)&gt;=1,"",ROW())</f>
        <v>14</v>
      </c>
      <c r="E14" s="20">
        <f>IF(COUNTIF('Shipment and Sales'!B$58:B$75,B14)&gt;=1,"",ROW())</f>
        <v>14</v>
      </c>
      <c r="F14" s="20">
        <f>IF(COUNTIF('End-of-Year Reporting'!B$27:B$44,B14)&gt;=1,"",ROW())</f>
        <v>14</v>
      </c>
      <c r="G14" s="20" t="str">
        <f t="shared" si="0"/>
        <v>HFC-236cb</v>
      </c>
      <c r="H14" s="20" t="str">
        <f t="shared" si="1"/>
        <v>HFC-236cb</v>
      </c>
      <c r="I14" s="20" t="str">
        <f t="shared" si="2"/>
        <v>HFC-236cb</v>
      </c>
      <c r="J14" s="20" t="str">
        <f t="shared" si="3"/>
        <v>HFC-236cb</v>
      </c>
      <c r="K14" s="56">
        <v>1340</v>
      </c>
      <c r="L14" s="20" t="s">
        <v>68</v>
      </c>
    </row>
    <row r="15" spans="1:17" ht="15.5" x14ac:dyDescent="0.25">
      <c r="A15" s="20" t="s">
        <v>51</v>
      </c>
      <c r="B15" s="20" t="s">
        <v>16</v>
      </c>
      <c r="C15" s="20">
        <f>IF(COUNTIF('Quarterly Information'!B$43:B$60,B15)&gt;=1,"",ROW())</f>
        <v>15</v>
      </c>
      <c r="D15" s="20">
        <f>IF(COUNTIF('Shipment and Sales'!B$29:B$48,B15)&gt;=1,"",ROW())</f>
        <v>15</v>
      </c>
      <c r="E15" s="20">
        <f>IF(COUNTIF('Shipment and Sales'!B$58:B$75,B15)&gt;=1,"",ROW())</f>
        <v>15</v>
      </c>
      <c r="F15" s="20">
        <f>IF(COUNTIF('End-of-Year Reporting'!B$27:B$44,B15)&gt;=1,"",ROW())</f>
        <v>15</v>
      </c>
      <c r="G15" s="20" t="str">
        <f t="shared" si="0"/>
        <v>HFC-236ea</v>
      </c>
      <c r="H15" s="20" t="str">
        <f t="shared" si="1"/>
        <v>HFC-236ea</v>
      </c>
      <c r="I15" s="20" t="str">
        <f t="shared" si="2"/>
        <v>HFC-236ea</v>
      </c>
      <c r="J15" s="20" t="str">
        <f t="shared" si="3"/>
        <v>HFC-236ea</v>
      </c>
      <c r="K15" s="56">
        <v>1370</v>
      </c>
      <c r="L15" s="20" t="s">
        <v>69</v>
      </c>
    </row>
    <row r="16" spans="1:17" ht="15.5" x14ac:dyDescent="0.25">
      <c r="A16" s="20" t="s">
        <v>52</v>
      </c>
      <c r="B16" s="20" t="s">
        <v>17</v>
      </c>
      <c r="C16" s="20">
        <f>IF(COUNTIF('Quarterly Information'!B$43:B$60,B16)&gt;=1,"",ROW())</f>
        <v>16</v>
      </c>
      <c r="D16" s="20">
        <f>IF(COUNTIF('Shipment and Sales'!B$29:B$48,B16)&gt;=1,"",ROW())</f>
        <v>16</v>
      </c>
      <c r="E16" s="20">
        <f>IF(COUNTIF('Shipment and Sales'!B$58:B$75,B16)&gt;=1,"",ROW())</f>
        <v>16</v>
      </c>
      <c r="F16" s="20">
        <f>IF(COUNTIF('End-of-Year Reporting'!B$27:B$44,B16)&gt;=1,"",ROW())</f>
        <v>16</v>
      </c>
      <c r="G16" s="20" t="str">
        <f t="shared" si="0"/>
        <v>HFC-236fa</v>
      </c>
      <c r="H16" s="20" t="str">
        <f t="shared" si="1"/>
        <v>HFC-236fa</v>
      </c>
      <c r="I16" s="20" t="str">
        <f t="shared" si="2"/>
        <v>HFC-236fa</v>
      </c>
      <c r="J16" s="20" t="str">
        <f t="shared" si="3"/>
        <v>HFC-236fa</v>
      </c>
      <c r="K16" s="56">
        <v>9810</v>
      </c>
      <c r="L16" s="20" t="s">
        <v>70</v>
      </c>
    </row>
    <row r="17" spans="1:12" ht="15.5" x14ac:dyDescent="0.25">
      <c r="A17" s="20" t="s">
        <v>53</v>
      </c>
      <c r="B17" s="20" t="s">
        <v>18</v>
      </c>
      <c r="C17" s="20">
        <f>IF(COUNTIF('Quarterly Information'!B$43:B$60,B17)&gt;=1,"",ROW())</f>
        <v>17</v>
      </c>
      <c r="D17" s="20">
        <f>IF(COUNTIF('Shipment and Sales'!B$29:B$48,B17)&gt;=1,"",ROW())</f>
        <v>17</v>
      </c>
      <c r="E17" s="20">
        <f>IF(COUNTIF('Shipment and Sales'!B$58:B$75,B17)&gt;=1,"",ROW())</f>
        <v>17</v>
      </c>
      <c r="F17" s="20">
        <f>IF(COUNTIF('End-of-Year Reporting'!B$27:B$44,B17)&gt;=1,"",ROW())</f>
        <v>17</v>
      </c>
      <c r="G17" s="20" t="str">
        <f t="shared" si="0"/>
        <v>HFC-245ca</v>
      </c>
      <c r="H17" s="20" t="str">
        <f t="shared" si="1"/>
        <v>HFC-245ca</v>
      </c>
      <c r="I17" s="20" t="str">
        <f t="shared" si="2"/>
        <v>HFC-245ca</v>
      </c>
      <c r="J17" s="20" t="str">
        <f t="shared" si="3"/>
        <v>HFC-245ca</v>
      </c>
      <c r="K17" s="56">
        <v>693</v>
      </c>
      <c r="L17" s="20" t="s">
        <v>71</v>
      </c>
    </row>
    <row r="18" spans="1:12" ht="15.5" x14ac:dyDescent="0.25">
      <c r="A18" s="20" t="s">
        <v>52</v>
      </c>
      <c r="B18" s="20" t="s">
        <v>19</v>
      </c>
      <c r="C18" s="20">
        <f>IF(COUNTIF('Quarterly Information'!B$43:B$60,B18)&gt;=1,"",ROW())</f>
        <v>18</v>
      </c>
      <c r="D18" s="20">
        <f>IF(COUNTIF('Shipment and Sales'!B$29:B$48,B18)&gt;=1,"",ROW())</f>
        <v>18</v>
      </c>
      <c r="E18" s="20">
        <f>IF(COUNTIF('Shipment and Sales'!B$58:B$75,B18)&gt;=1,"",ROW())</f>
        <v>18</v>
      </c>
      <c r="F18" s="20">
        <f>IF(COUNTIF('End-of-Year Reporting'!B$27:B$44,B18)&gt;=1,"",ROW())</f>
        <v>18</v>
      </c>
      <c r="G18" s="20" t="str">
        <f t="shared" si="0"/>
        <v>HFC-245fa</v>
      </c>
      <c r="H18" s="20" t="str">
        <f t="shared" si="1"/>
        <v>HFC-245fa</v>
      </c>
      <c r="I18" s="20" t="str">
        <f t="shared" si="2"/>
        <v>HFC-245fa</v>
      </c>
      <c r="J18" s="20" t="str">
        <f t="shared" si="3"/>
        <v>HFC-245fa</v>
      </c>
      <c r="K18" s="56">
        <v>1030</v>
      </c>
      <c r="L18" s="22" t="s">
        <v>63</v>
      </c>
    </row>
    <row r="19" spans="1:12" ht="15.5" x14ac:dyDescent="0.25">
      <c r="A19" s="20" t="s">
        <v>54</v>
      </c>
      <c r="B19" s="20" t="s">
        <v>20</v>
      </c>
      <c r="C19" s="20">
        <f>IF(COUNTIF('Quarterly Information'!B$43:B$60,B19)&gt;=1,"",ROW())</f>
        <v>19</v>
      </c>
      <c r="D19" s="20">
        <f>IF(COUNTIF('Shipment and Sales'!B$29:B$48,B19)&gt;=1,"",ROW())</f>
        <v>19</v>
      </c>
      <c r="E19" s="20">
        <f>IF(COUNTIF('Shipment and Sales'!B$58:B$75,B19)&gt;=1,"",ROW())</f>
        <v>19</v>
      </c>
      <c r="F19" s="20">
        <f>IF(COUNTIF('End-of-Year Reporting'!B$27:B$44,B19)&gt;=1,"",ROW())</f>
        <v>19</v>
      </c>
      <c r="G19" s="20" t="str">
        <f t="shared" si="0"/>
        <v>HFC-365mfc</v>
      </c>
      <c r="H19" s="20" t="str">
        <f t="shared" si="1"/>
        <v>HFC-365mfc</v>
      </c>
      <c r="I19" s="20" t="str">
        <f t="shared" si="2"/>
        <v>HFC-365mfc</v>
      </c>
      <c r="J19" s="20" t="str">
        <f t="shared" si="3"/>
        <v>HFC-365mfc</v>
      </c>
      <c r="K19" s="56">
        <v>794</v>
      </c>
      <c r="L19" s="20" t="s">
        <v>72</v>
      </c>
    </row>
    <row r="21" spans="1:12" ht="13" x14ac:dyDescent="0.25">
      <c r="A21" s="16" t="s">
        <v>97</v>
      </c>
      <c r="L21" s="18" t="s">
        <v>92</v>
      </c>
    </row>
    <row r="22" spans="1:12" x14ac:dyDescent="0.25">
      <c r="A22" s="20" t="s">
        <v>73</v>
      </c>
      <c r="L22" s="24" t="s">
        <v>80</v>
      </c>
    </row>
    <row r="23" spans="1:12" ht="13" x14ac:dyDescent="0.25">
      <c r="A23" s="20" t="s">
        <v>74</v>
      </c>
      <c r="D23" s="25"/>
      <c r="E23" s="25"/>
      <c r="F23" s="25"/>
      <c r="H23" s="25"/>
      <c r="I23" s="25"/>
      <c r="J23" s="25"/>
      <c r="L23" s="22" t="s">
        <v>81</v>
      </c>
    </row>
    <row r="24" spans="1:12" x14ac:dyDescent="0.25">
      <c r="D24" s="26"/>
      <c r="E24" s="26"/>
      <c r="F24" s="26"/>
      <c r="H24" s="26"/>
      <c r="I24" s="26"/>
      <c r="J24" s="26"/>
      <c r="L24" s="21" t="s">
        <v>122</v>
      </c>
    </row>
    <row r="25" spans="1:12" x14ac:dyDescent="0.25">
      <c r="B25" s="26"/>
      <c r="C25" s="26"/>
      <c r="D25" s="26"/>
      <c r="E25" s="26"/>
      <c r="F25" s="26"/>
      <c r="G25" s="26"/>
      <c r="H25" s="26"/>
      <c r="I25" s="26"/>
      <c r="J25" s="26"/>
      <c r="K25" s="27"/>
    </row>
    <row r="26" spans="1:12" x14ac:dyDescent="0.25">
      <c r="B26" s="26"/>
      <c r="C26" s="26"/>
      <c r="D26" s="26"/>
      <c r="E26" s="26"/>
      <c r="F26" s="26"/>
      <c r="G26" s="26"/>
      <c r="H26" s="26"/>
      <c r="I26" s="26"/>
      <c r="J26" s="26"/>
      <c r="K26" s="27"/>
    </row>
    <row r="27" spans="1:12" x14ac:dyDescent="0.25">
      <c r="B27" s="26"/>
      <c r="C27" s="26"/>
      <c r="D27" s="26"/>
      <c r="E27" s="26"/>
      <c r="F27" s="26"/>
      <c r="G27" s="26"/>
      <c r="H27" s="26"/>
      <c r="I27" s="26"/>
      <c r="J27" s="26"/>
      <c r="K27" s="26"/>
    </row>
    <row r="28" spans="1:12" x14ac:dyDescent="0.25">
      <c r="B28" s="26"/>
      <c r="C28" s="26"/>
      <c r="D28" s="26"/>
      <c r="E28" s="26"/>
      <c r="F28" s="26"/>
      <c r="G28" s="26"/>
      <c r="H28" s="26"/>
      <c r="I28" s="26"/>
      <c r="J28" s="26"/>
      <c r="K28" s="27"/>
    </row>
    <row r="29" spans="1:12" x14ac:dyDescent="0.25">
      <c r="B29" s="26"/>
      <c r="C29" s="26"/>
      <c r="D29" s="26"/>
      <c r="E29" s="26"/>
      <c r="F29" s="26"/>
      <c r="G29" s="26"/>
      <c r="H29" s="26"/>
      <c r="I29" s="26"/>
      <c r="J29" s="26"/>
      <c r="K29" s="26"/>
    </row>
    <row r="30" spans="1:12" x14ac:dyDescent="0.25">
      <c r="B30" s="26"/>
      <c r="C30" s="26"/>
      <c r="D30" s="26"/>
      <c r="E30" s="26"/>
      <c r="F30" s="26"/>
      <c r="G30" s="26"/>
      <c r="H30" s="26"/>
      <c r="I30" s="26"/>
      <c r="J30" s="26"/>
      <c r="K30" s="27"/>
    </row>
    <row r="31" spans="1:12" x14ac:dyDescent="0.25">
      <c r="B31" s="26"/>
      <c r="C31" s="26"/>
      <c r="D31" s="26"/>
      <c r="E31" s="26"/>
      <c r="F31" s="26"/>
      <c r="G31" s="26"/>
      <c r="H31" s="26"/>
      <c r="I31" s="26"/>
      <c r="J31" s="26"/>
      <c r="K31" s="26"/>
    </row>
    <row r="32" spans="1:12" x14ac:dyDescent="0.25">
      <c r="B32" s="26"/>
      <c r="C32" s="26"/>
      <c r="D32" s="26"/>
      <c r="E32" s="26"/>
      <c r="F32" s="26"/>
      <c r="G32" s="26"/>
      <c r="H32" s="26"/>
      <c r="I32" s="26"/>
      <c r="J32" s="26"/>
      <c r="K32" s="27"/>
    </row>
    <row r="33" spans="2:11" x14ac:dyDescent="0.25">
      <c r="B33" s="26"/>
      <c r="C33" s="26"/>
      <c r="D33" s="26"/>
      <c r="E33" s="26"/>
      <c r="F33" s="26"/>
      <c r="G33" s="26"/>
      <c r="H33" s="26"/>
      <c r="I33" s="26"/>
      <c r="J33" s="26"/>
      <c r="K33" s="26"/>
    </row>
    <row r="34" spans="2:11" x14ac:dyDescent="0.25">
      <c r="B34" s="26"/>
      <c r="C34" s="26"/>
      <c r="D34" s="26"/>
      <c r="E34" s="26"/>
      <c r="F34" s="26"/>
      <c r="G34" s="26"/>
      <c r="H34" s="26"/>
      <c r="I34" s="26"/>
      <c r="J34" s="26"/>
      <c r="K34" s="27"/>
    </row>
    <row r="35" spans="2:11" x14ac:dyDescent="0.25">
      <c r="B35" s="26"/>
      <c r="C35" s="26"/>
      <c r="D35" s="26"/>
      <c r="E35" s="26"/>
      <c r="F35" s="26"/>
      <c r="G35" s="26"/>
      <c r="H35" s="26"/>
      <c r="I35" s="26"/>
      <c r="J35" s="26"/>
      <c r="K35" s="27"/>
    </row>
    <row r="36" spans="2:11" x14ac:dyDescent="0.25">
      <c r="B36" s="26"/>
      <c r="C36" s="26"/>
      <c r="D36" s="26"/>
      <c r="E36" s="26"/>
      <c r="F36" s="26"/>
      <c r="G36" s="26"/>
      <c r="H36" s="26"/>
      <c r="I36" s="26"/>
      <c r="J36" s="26"/>
      <c r="K36" s="26"/>
    </row>
    <row r="37" spans="2:11" x14ac:dyDescent="0.25">
      <c r="B37" s="26"/>
      <c r="C37" s="26"/>
      <c r="D37" s="26"/>
      <c r="E37" s="26"/>
      <c r="F37" s="26"/>
      <c r="G37" s="26"/>
      <c r="H37" s="26"/>
      <c r="I37" s="26"/>
      <c r="J37" s="26"/>
      <c r="K37" s="26"/>
    </row>
    <row r="38" spans="2:11" x14ac:dyDescent="0.25">
      <c r="B38" s="26"/>
      <c r="C38" s="26"/>
      <c r="D38" s="26"/>
      <c r="E38" s="26"/>
      <c r="F38" s="26"/>
      <c r="G38" s="26"/>
      <c r="H38" s="26"/>
      <c r="I38" s="26"/>
      <c r="J38" s="26"/>
      <c r="K38" s="26"/>
    </row>
    <row r="39" spans="2:11" x14ac:dyDescent="0.25">
      <c r="B39" s="26"/>
      <c r="C39" s="26"/>
      <c r="D39" s="26"/>
      <c r="E39" s="26"/>
      <c r="F39" s="26"/>
      <c r="G39" s="26"/>
      <c r="H39" s="26"/>
      <c r="I39" s="26"/>
      <c r="J39" s="26"/>
      <c r="K39" s="26"/>
    </row>
    <row r="40" spans="2:11" x14ac:dyDescent="0.25">
      <c r="B40" s="26"/>
      <c r="C40" s="26"/>
      <c r="D40" s="26"/>
      <c r="E40" s="26"/>
      <c r="F40" s="26"/>
      <c r="G40" s="26"/>
      <c r="H40" s="26"/>
      <c r="I40" s="26"/>
      <c r="J40" s="26"/>
      <c r="K40" s="27"/>
    </row>
    <row r="41" spans="2:11" x14ac:dyDescent="0.25">
      <c r="B41" s="26"/>
      <c r="C41" s="26"/>
      <c r="D41" s="26"/>
      <c r="E41" s="26"/>
      <c r="F41" s="26"/>
      <c r="G41" s="26"/>
      <c r="H41" s="26"/>
      <c r="I41" s="26"/>
      <c r="J41" s="26"/>
      <c r="K41" s="26"/>
    </row>
  </sheetData>
  <sheetProtection password="CA05" sheet="1" objects="1" scenarios="1"/>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C190A88D2E354AB9672A40FB6AB2EB" ma:contentTypeVersion="7" ma:contentTypeDescription="Create a new document." ma:contentTypeScope="" ma:versionID="d054ca573531270c420c63f911c1f00d">
  <xsd:schema xmlns:xsd="http://www.w3.org/2001/XMLSchema" xmlns:xs="http://www.w3.org/2001/XMLSchema" xmlns:p="http://schemas.microsoft.com/office/2006/metadata/properties" xmlns:ns3="66ade882-f9c0-4c3d-a588-66d515ff1449" targetNamespace="http://schemas.microsoft.com/office/2006/metadata/properties" ma:root="true" ma:fieldsID="7e0a41ff2e594c682864d9d06c7ff6ed" ns3:_="">
    <xsd:import namespace="66ade882-f9c0-4c3d-a588-66d515ff14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ade882-f9c0-4c3d-a588-66d515ff1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452F7D-7720-4E41-BBCF-4C954D31821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6ade882-f9c0-4c3d-a588-66d515ff144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96CCFFA-4EDC-4F56-B2B4-28B39B955A58}">
  <ds:schemaRefs>
    <ds:schemaRef ds:uri="http://schemas.microsoft.com/sharepoint/v3/contenttype/forms"/>
  </ds:schemaRefs>
</ds:datastoreItem>
</file>

<file path=customXml/itemProps3.xml><?xml version="1.0" encoding="utf-8"?>
<ds:datastoreItem xmlns:ds="http://schemas.openxmlformats.org/officeDocument/2006/customXml" ds:itemID="{B3B7A7B8-0E8F-4A50-AD15-9F4FF527F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ade882-f9c0-4c3d-a588-66d515ff1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Quarterly Information</vt:lpstr>
      <vt:lpstr>Shipment and Sales</vt:lpstr>
      <vt:lpstr>End-of-Year Reporting</vt:lpstr>
      <vt:lpstr>HFC-23 Emissions</vt:lpstr>
      <vt:lpstr>Lists</vt:lpstr>
      <vt:lpstr>CASRN</vt:lpstr>
      <vt:lpstr>Common_Name</vt:lpstr>
      <vt:lpstr>Month</vt:lpstr>
      <vt:lpstr>Option_1</vt:lpstr>
      <vt:lpstr>Purpose</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 [US]</cp:lastModifiedBy>
  <dcterms:created xsi:type="dcterms:W3CDTF">2021-06-21T12:52:11Z</dcterms:created>
  <dcterms:modified xsi:type="dcterms:W3CDTF">2023-11-30T16:35:26Z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0x01010020C190A88D2E354AB9672A40FB6AB2EB</vt:lpwstr>
  </property>
</Properties>
</file>