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easternresearchgroup-my.sharepoint.com/personal/sam_arden_erg_com/Documents/508/"/>
    </mc:Choice>
  </mc:AlternateContent>
  <xr:revisionPtr revIDLastSave="88" documentId="8_{16D84825-9CD0-48FF-A73A-8251FFBA3372}" xr6:coauthVersionLast="47" xr6:coauthVersionMax="47" xr10:uidLastSave="{E4B051AC-0144-405C-B448-3174D67CE90A}"/>
  <bookViews>
    <workbookView xWindow="14655" yWindow="-15885" windowWidth="25440" windowHeight="15390" xr2:uid="{899D0973-EBE4-4369-8500-25E252A7970A}"/>
  </bookViews>
  <sheets>
    <sheet name="Overview" sheetId="5" r:id="rId1"/>
    <sheet name="WEC Obligated Party A" sheetId="1" r:id="rId2"/>
    <sheet name="WEC Obligated Party B" sheetId="3" r:id="rId3"/>
    <sheet name="WEC Obligated Party C" sheetId="2" r:id="rId4"/>
    <sheet name="WEC Obligated Party D"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D4" i="2"/>
  <c r="C4" i="2"/>
  <c r="H2" i="2"/>
  <c r="I2" i="2" s="1"/>
  <c r="K2" i="2" s="1"/>
  <c r="H3" i="2"/>
  <c r="I3" i="2" s="1"/>
  <c r="K3" i="2" s="1"/>
  <c r="H5" i="2"/>
  <c r="I5" i="2" s="1"/>
  <c r="K5" i="2" s="1"/>
  <c r="H2" i="4"/>
  <c r="I2" i="4" s="1"/>
  <c r="K2" i="4" s="1"/>
  <c r="H3" i="3"/>
  <c r="I3" i="3" s="1"/>
  <c r="K3" i="3" s="1"/>
  <c r="H2" i="3"/>
  <c r="I2" i="3" s="1"/>
  <c r="K2" i="3" s="1"/>
  <c r="H5" i="1"/>
  <c r="H2" i="1"/>
  <c r="H3" i="1"/>
  <c r="H4" i="1"/>
  <c r="B5" i="4" l="1"/>
  <c r="B7" i="4" s="1"/>
  <c r="K4" i="2"/>
  <c r="B7" i="2" s="1"/>
  <c r="B9" i="2" s="1"/>
  <c r="H4" i="2"/>
  <c r="I4" i="2"/>
  <c r="B5" i="3"/>
  <c r="B7" i="3" s="1"/>
  <c r="I5" i="1" l="1"/>
  <c r="K5" i="1" s="1"/>
  <c r="I2" i="1"/>
  <c r="K2" i="1" s="1"/>
  <c r="I3" i="1"/>
  <c r="K3" i="1" s="1"/>
  <c r="I4" i="1"/>
  <c r="K4" i="1" s="1"/>
  <c r="B9" i="1" l="1"/>
</calcChain>
</file>

<file path=xl/sharedStrings.xml><?xml version="1.0" encoding="utf-8"?>
<sst xmlns="http://schemas.openxmlformats.org/spreadsheetml/2006/main" count="115" uniqueCount="36">
  <si>
    <t>Facility</t>
  </si>
  <si>
    <t>Segment</t>
  </si>
  <si>
    <t>Throughput</t>
  </si>
  <si>
    <t>Intensity Threshold</t>
  </si>
  <si>
    <t>Offshore Production</t>
  </si>
  <si>
    <t>Onshore Production</t>
  </si>
  <si>
    <t>Gathering &amp; Boosting</t>
  </si>
  <si>
    <t>Net WEC Emissions</t>
  </si>
  <si>
    <t>WEC Obligation</t>
  </si>
  <si>
    <t>metric tons</t>
  </si>
  <si>
    <t>$/metric ton</t>
  </si>
  <si>
    <t>Notes</t>
  </si>
  <si>
    <t>Processing</t>
  </si>
  <si>
    <t>$</t>
  </si>
  <si>
    <t>Throughput Units</t>
  </si>
  <si>
    <t>Mscf</t>
  </si>
  <si>
    <t>bbl</t>
  </si>
  <si>
    <t>Transmission Compression</t>
  </si>
  <si>
    <t>Underground Storage</t>
  </si>
  <si>
    <t>Facility Total</t>
  </si>
  <si>
    <t>Subpart W Methane (mt)</t>
  </si>
  <si>
    <t>Waste Emissions Threshold (mt)</t>
  </si>
  <si>
    <t>Facility Applicable Emissions (mt)</t>
  </si>
  <si>
    <t>Potentially Exempt Methane (mt)</t>
  </si>
  <si>
    <t>WEC Applicable Emissions (mt)</t>
  </si>
  <si>
    <t>NA</t>
  </si>
  <si>
    <t>Facility reports under two subpart W industry segments</t>
  </si>
  <si>
    <t>Facility subpart W emissions do not exceed 25,000 mt CO2e and facility is not a WEC applicable facility</t>
  </si>
  <si>
    <r>
      <t>Subpart W CO2e (mt)</t>
    </r>
    <r>
      <rPr>
        <b/>
        <sz val="11"/>
        <color theme="1"/>
        <rFont val="Calibri"/>
        <family val="2"/>
      </rPr>
      <t>*</t>
    </r>
  </si>
  <si>
    <t>* Total subpart W CO2e includes emissions from CO2 and N2O that are not identified separately in table; while the WEC is based only on methane emissions, all subpart W greenhouse gas emissions are considered for the 25,000 mt CO2e WEC applicability threshold. In this example, 100-year global warming potentials of 28 and 265 are applied for methane and N2O, respectively, as proposed in EPA’s May 22, 2023, supplemental notice of proposed rulemaking for revisions to the GHGRP.</t>
  </si>
  <si>
    <t>No gas throughput, oil intensity metric of 10 mt methane per 1,000,000 bbl oil applied</t>
  </si>
  <si>
    <t xml:space="preserve">This spreadsheet provides the data for the example Waste Emissions Charge (WEC) calculations used in the EPA memorandum, "Examples of charge calculations under the proposed Waste Emissions Charge" Each tab in this spreadsheet corresponds with an example WEC obligated party in Tables 2-5 of the memorandum. All data are for illustrative purposes only and do not reflect actual subpart W facilities or WEC obligated parties. Please see the memorandum, the proposed rule, and other supporting documents for  details on individual elements of the Waste Emissions Charge proposal. </t>
  </si>
  <si>
    <t>Annual WEC (2024)</t>
  </si>
  <si>
    <t>-</t>
  </si>
  <si>
    <r>
      <t>Methane density of 0.0192 mt/Mscf at standard temperature and pressure (60</t>
    </r>
    <r>
      <rPr>
        <sz val="11"/>
        <color theme="1"/>
        <rFont val="Calibri"/>
        <family val="2"/>
      </rPr>
      <t>° F and 14.7 psia) used to calculate waste emissions threshold</t>
    </r>
  </si>
  <si>
    <t>No eligible exempted emissions because facility emissions are below waste emissions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</si>
</sst>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 #,##0.0_);_(* \(#,##0.0\);_(* &quot;-&quot;??_);_(@_)"/>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rgb="FFFF0000"/>
      <name val="Calibri"/>
      <family val="2"/>
      <scheme val="minor"/>
    </font>
    <font>
      <sz val="11"/>
      <color theme="1"/>
      <name val="Calibri"/>
      <family val="2"/>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0" fontId="2" fillId="0" borderId="0" xfId="0" applyFont="1" applyAlignment="1">
      <alignment horizontal="center" vertical="center" wrapText="1"/>
    </xf>
    <xf numFmtId="0" fontId="4" fillId="0" borderId="0" xfId="0" applyFont="1"/>
    <xf numFmtId="0" fontId="2" fillId="0" borderId="0" xfId="0" applyFont="1" applyAlignment="1">
      <alignment horizontal="left" vertical="top" wrapText="1"/>
    </xf>
    <xf numFmtId="166" fontId="4" fillId="0" borderId="0" xfId="0" applyNumberFormat="1" applyFont="1"/>
    <xf numFmtId="0" fontId="2" fillId="0" borderId="0" xfId="0" applyFont="1" applyAlignment="1" applyProtection="1">
      <alignment horizontal="center" vertical="center" wrapText="1"/>
      <protection locked="0"/>
    </xf>
    <xf numFmtId="0" fontId="0" fillId="0" borderId="0" xfId="0" applyProtection="1">
      <protection locked="0"/>
    </xf>
    <xf numFmtId="164" fontId="0" fillId="0" borderId="0" xfId="0" applyNumberFormat="1" applyProtection="1">
      <protection locked="0"/>
    </xf>
    <xf numFmtId="164" fontId="0" fillId="0" borderId="0" xfId="1" applyNumberFormat="1" applyFont="1" applyFill="1" applyBorder="1" applyProtection="1">
      <protection locked="0"/>
    </xf>
    <xf numFmtId="166" fontId="0" fillId="0" borderId="0" xfId="0" applyNumberFormat="1" applyProtection="1">
      <protection locked="0"/>
    </xf>
    <xf numFmtId="0" fontId="2" fillId="0" borderId="0" xfId="0" applyFont="1" applyProtection="1">
      <protection locked="0"/>
    </xf>
    <xf numFmtId="166" fontId="6" fillId="0" borderId="0" xfId="0" applyNumberFormat="1" applyFont="1" applyProtection="1">
      <protection locked="0"/>
    </xf>
    <xf numFmtId="1" fontId="0" fillId="0" borderId="0" xfId="0" applyNumberFormat="1" applyProtection="1">
      <protection locked="0"/>
    </xf>
    <xf numFmtId="164" fontId="2" fillId="0" borderId="0" xfId="1" applyNumberFormat="1" applyFont="1" applyFill="1" applyBorder="1" applyProtection="1">
      <protection locked="0"/>
    </xf>
    <xf numFmtId="0" fontId="0" fillId="0" borderId="0" xfId="0" applyAlignment="1" applyProtection="1">
      <alignment horizontal="left" vertical="top" wrapText="1"/>
      <protection locked="0"/>
    </xf>
    <xf numFmtId="1" fontId="2" fillId="0" borderId="0" xfId="2" applyNumberFormat="1" applyFont="1" applyBorder="1" applyProtection="1">
      <protection locked="0"/>
    </xf>
    <xf numFmtId="166" fontId="0" fillId="0" borderId="0" xfId="1" applyNumberFormat="1" applyFont="1" applyFill="1" applyBorder="1" applyProtection="1">
      <protection locked="0"/>
    </xf>
    <xf numFmtId="0" fontId="0" fillId="0" borderId="0" xfId="0" quotePrefix="1" applyProtection="1">
      <protection locked="0"/>
    </xf>
    <xf numFmtId="165" fontId="0" fillId="0" borderId="0" xfId="0" applyNumberFormat="1" applyAlignment="1" applyProtection="1">
      <alignment horizontal="right"/>
      <protection locked="0"/>
    </xf>
    <xf numFmtId="0" fontId="0" fillId="0" borderId="0" xfId="0" applyAlignment="1" applyProtection="1">
      <alignment horizontal="right"/>
      <protection locked="0"/>
    </xf>
    <xf numFmtId="164" fontId="2" fillId="0" borderId="0" xfId="0" applyNumberFormat="1" applyFont="1" applyProtection="1">
      <protection locked="0"/>
    </xf>
  </cellXfs>
  <cellStyles count="3">
    <cellStyle name="Comma" xfId="1" builtinId="3"/>
    <cellStyle name="Currency" xfId="2" builtinId="4"/>
    <cellStyle name="Normal" xfId="0" builtinId="0"/>
  </cellStyles>
  <dxfs count="56">
    <dxf>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numFmt numFmtId="164" formatCode="_(* #,##0_);_(* \(#,##0\);_(* &quot;-&quot;??_);_(@_)"/>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0" hidden="0"/>
    </dxf>
    <dxf>
      <protection locked="0" hidden="0"/>
    </dxf>
    <dxf>
      <numFmt numFmtId="166" formatCode="0.0"/>
      <protection locked="0" hidden="0"/>
    </dxf>
    <dxf>
      <numFmt numFmtId="166" formatCode="0.0"/>
      <protection locked="0" hidden="0"/>
    </dxf>
    <dxf>
      <numFmt numFmtId="166" formatCode="0.0"/>
      <protection locked="0" hidden="0"/>
    </dxf>
    <dxf>
      <numFmt numFmtId="166" formatCode="0.0"/>
      <protection locked="0" hidden="0"/>
    </dxf>
    <dxf>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numFmt numFmtId="164" formatCode="_(* #,##0_);_(* \(#,##0\);_(* &quot;-&quot;??_);_(@_)"/>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0" hidden="0"/>
    </dxf>
    <dxf>
      <protection locked="0" hidden="0"/>
    </dxf>
    <dxf>
      <numFmt numFmtId="166" formatCode="0.0"/>
      <protection locked="0" hidden="0"/>
    </dxf>
    <dxf>
      <numFmt numFmtId="166" formatCode="0.0"/>
      <protection locked="0" hidden="0"/>
    </dxf>
    <dxf>
      <numFmt numFmtId="166" formatCode="0.0"/>
      <protection locked="0" hidden="0"/>
    </dxf>
    <dxf>
      <numFmt numFmtId="166" formatCode="0.0"/>
      <protection locked="0" hidden="0"/>
    </dxf>
    <dxf>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numFmt numFmtId="164" formatCode="_(* #,##0_);_(* \(#,##0\);_(* &quot;-&quot;??_);_(@_)"/>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0" hidden="0"/>
    </dxf>
    <dxf>
      <protection locked="0" hidden="0"/>
    </dxf>
    <dxf>
      <numFmt numFmtId="166" formatCode="0.0"/>
      <protection locked="0" hidden="0"/>
    </dxf>
    <dxf>
      <numFmt numFmtId="166" formatCode="0.0"/>
      <protection locked="0" hidden="0"/>
    </dxf>
    <dxf>
      <numFmt numFmtId="166" formatCode="0.0"/>
      <protection locked="0" hidden="0"/>
    </dxf>
    <dxf>
      <numFmt numFmtId="166" formatCode="0.0"/>
      <protection locked="0" hidden="0"/>
    </dxf>
    <dxf>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protection locked="0" hidden="0"/>
    </dxf>
    <dxf>
      <numFmt numFmtId="164" formatCode="_(* #,##0_);_(* \(#,##0\);_(* &quot;-&quot;??_);_(@_)"/>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C83AE5-3CE3-4006-9BF1-794D8ADE2AAC}" name="Table_PartyA" displayName="Table_PartyA" ref="A1:L5" totalsRowShown="0" headerRowDxfId="43" dataDxfId="42">
  <autoFilter ref="A1:L5" xr:uid="{0DC83AE5-3CE3-4006-9BF1-794D8ADE2A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8690646-BA2A-4A57-8515-4BB347938D5E}" name="Facility" dataDxfId="55"/>
    <tableColumn id="2" xr3:uid="{1781E96E-7E52-442A-B675-50BCEC77AEA7}" name="Segment" dataDxfId="54"/>
    <tableColumn id="3" xr3:uid="{557D2B4A-0FD9-46C9-833B-608A844CF99D}" name="Subpart W CO2e (mt)*" dataDxfId="53"/>
    <tableColumn id="4" xr3:uid="{2D19E065-D505-45B7-B803-1DA4A450CF49}" name="Subpart W Methane (mt)" dataDxfId="52" dataCellStyle="Comma"/>
    <tableColumn id="5" xr3:uid="{DDF609DB-9C0E-4F0E-9EDF-A7E642BFD99D}" name="Throughput" dataDxfId="51" dataCellStyle="Comma"/>
    <tableColumn id="6" xr3:uid="{7923A2C1-D5A3-49A6-9FCC-E05CEBDA0080}" name="Throughput Units" dataDxfId="50" dataCellStyle="Comma"/>
    <tableColumn id="7" xr3:uid="{A1413C1C-57A7-41A8-9A1E-D15FCEF0FB05}" name="Intensity Threshold" dataDxfId="49"/>
    <tableColumn id="8" xr3:uid="{6719CCA8-9912-4D11-A8F4-CD49E336CE35}" name="Waste Emissions Threshold (mt)" dataDxfId="48">
      <calculatedColumnFormula>E2*G2*0.0192</calculatedColumnFormula>
    </tableColumn>
    <tableColumn id="9" xr3:uid="{EFB3E2D0-8525-4CDA-B3F3-0023BC6C4DE9}" name="Facility Applicable Emissions (mt)" dataDxfId="47">
      <calculatedColumnFormula>D2-H2</calculatedColumnFormula>
    </tableColumn>
    <tableColumn id="10" xr3:uid="{7F7A075F-CBE9-4A06-906B-6CAA5B75A6A8}" name="Potentially Exempt Methane (mt)" dataDxfId="46"/>
    <tableColumn id="11" xr3:uid="{36884203-0E3D-411A-A05B-00419AB30B54}" name="WEC Applicable Emissions (mt)" dataDxfId="45">
      <calculatedColumnFormula>IF(I2&gt;0,I2-J2,I2)</calculatedColumnFormula>
    </tableColumn>
    <tableColumn id="12" xr3:uid="{BD77E079-3B12-42CA-8356-4E2E61D3356C}" name="Notes" dataDxfId="4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9DD389-2117-4A4D-96F2-5151B01BBD9B}" name="Table_PartyB" displayName="Table_PartyB" ref="A1:L3" totalsRowShown="0" headerRowDxfId="29" dataDxfId="28">
  <autoFilter ref="A1:L3" xr:uid="{0C9DD389-2117-4A4D-96F2-5151B01BBD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3F78C9A-2E4E-4BA2-AE86-873029688F19}" name="Facility" dataDxfId="41"/>
    <tableColumn id="2" xr3:uid="{3B43397D-BE8F-4FB3-B328-DCC5B8650E10}" name="Segment" dataDxfId="40"/>
    <tableColumn id="3" xr3:uid="{8334D604-9576-4D5D-B0D5-95843E769246}" name="Subpart W CO2e (mt)*" dataDxfId="39"/>
    <tableColumn id="4" xr3:uid="{802404C4-C593-420C-9213-D0A0AED545FF}" name="Subpart W Methane (mt)" dataDxfId="38" dataCellStyle="Comma"/>
    <tableColumn id="5" xr3:uid="{90A370E1-C6DE-458A-80C4-FBED2F183C23}" name="Throughput" dataDxfId="37" dataCellStyle="Comma"/>
    <tableColumn id="6" xr3:uid="{7B78C2FF-AAC0-488E-B0AB-EEFF444C0A73}" name="Throughput Units" dataDxfId="36" dataCellStyle="Comma"/>
    <tableColumn id="7" xr3:uid="{39642706-1E1D-4703-B210-2F1DD7DAD268}" name="Intensity Threshold" dataDxfId="35"/>
    <tableColumn id="8" xr3:uid="{FE00D27F-FF68-4D7F-8E7E-9E9B967ADB84}" name="Waste Emissions Threshold (mt)" dataDxfId="34">
      <calculatedColumnFormula>E2*G2*0.0192</calculatedColumnFormula>
    </tableColumn>
    <tableColumn id="9" xr3:uid="{E439DA08-1F7C-408D-BB03-4ABD8A3E0F40}" name="Facility Applicable Emissions (mt)" dataDxfId="33">
      <calculatedColumnFormula>D2-H2</calculatedColumnFormula>
    </tableColumn>
    <tableColumn id="10" xr3:uid="{1FC8E3EB-F04F-400F-A270-DA5B88A56CCF}" name="Potentially Exempt Methane (mt)" dataDxfId="32"/>
    <tableColumn id="11" xr3:uid="{FDBCA960-7364-4F81-83EE-5B3796B2E9DB}" name="WEC Applicable Emissions (mt)" dataDxfId="31">
      <calculatedColumnFormula>IF(I2&gt;0,I2-J2,I2)</calculatedColumnFormula>
    </tableColumn>
    <tableColumn id="12" xr3:uid="{3F76BA02-F37F-4E56-8D40-186A68D8D721}" name="Notes"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B4C5BF-830D-47D9-A8ED-B8078325B657}" name="Table_PartyC" displayName="Table_PartyC" ref="A1:L5" totalsRowShown="0" headerRowDxfId="15" dataDxfId="14">
  <autoFilter ref="A1:L5" xr:uid="{A2B4C5BF-830D-47D9-A8ED-B8078325B6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D6A5EB2-AB9E-4C9B-9889-254B58122905}" name="Facility" dataDxfId="27"/>
    <tableColumn id="2" xr3:uid="{8E3480CA-DE9C-49BB-A55F-931A4D4D07F3}" name="Segment" dataDxfId="26"/>
    <tableColumn id="3" xr3:uid="{32473841-1F38-4F09-B69B-EA12228F8253}" name="Subpart W CO2e (mt)*" dataDxfId="25"/>
    <tableColumn id="4" xr3:uid="{4BDDCFAA-85AE-4A30-BFC8-710F2612B520}" name="Subpart W Methane (mt)" dataDxfId="24" dataCellStyle="Comma"/>
    <tableColumn id="5" xr3:uid="{E6F7615D-1C4C-418E-85F8-E280FEA076F3}" name="Throughput" dataDxfId="23" dataCellStyle="Comma"/>
    <tableColumn id="6" xr3:uid="{88E4E7C5-B76D-4938-A29A-7348627A83FD}" name="Throughput Units" dataDxfId="22" dataCellStyle="Comma"/>
    <tableColumn id="7" xr3:uid="{0159C156-7951-45E9-B1F7-17B2862FAE86}" name="Intensity Threshold" dataDxfId="21"/>
    <tableColumn id="8" xr3:uid="{8F1579B5-2F4A-42FA-A5F6-CB6C413ECDE3}" name="Waste Emissions Threshold (mt)" dataDxfId="20">
      <calculatedColumnFormula>E2*G2*0.0192</calculatedColumnFormula>
    </tableColumn>
    <tableColumn id="9" xr3:uid="{406D0A4F-791F-40AA-B5C0-CFB593442390}" name="Facility Applicable Emissions (mt)" dataDxfId="19">
      <calculatedColumnFormula>D2-H2</calculatedColumnFormula>
    </tableColumn>
    <tableColumn id="10" xr3:uid="{071E35DC-7B1E-4DA3-909A-BDCC8CA91F18}" name="Potentially Exempt Methane (mt)" dataDxfId="18"/>
    <tableColumn id="11" xr3:uid="{9CB1ACC0-B580-4717-8066-724AB2739BBD}" name="WEC Applicable Emissions (mt)" dataDxfId="17">
      <calculatedColumnFormula>IF(I2&gt;0,I2-J2,I2)</calculatedColumnFormula>
    </tableColumn>
    <tableColumn id="12" xr3:uid="{65310248-925D-4787-BA0A-C710848AD83C}" name="Notes" dataDxfId="1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1D18CC-2450-4AB9-9FB5-B35259DC4CC4}" name="Table_PartyD" displayName="Table_PartyD" ref="A1:L3" totalsRowShown="0" headerRowDxfId="1" dataDxfId="0">
  <autoFilter ref="A1:L3" xr:uid="{F51D18CC-2450-4AB9-9FB5-B35259DC4CC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BDE4BC10-1252-4AD1-A223-AFE4F7A4704E}" name="Facility" dataDxfId="13"/>
    <tableColumn id="2" xr3:uid="{CD4E9D54-23A4-4823-9F53-FC591BC6A7AF}" name="Segment" dataDxfId="12"/>
    <tableColumn id="3" xr3:uid="{C5FE24DF-5A24-401B-873E-7BAF1BD52DCA}" name="Subpart W CO2e (mt)*" dataDxfId="11"/>
    <tableColumn id="4" xr3:uid="{B34CC943-5273-47A9-AC93-CF9E452D6D0B}" name="Subpart W Methane (mt)" dataDxfId="10" dataCellStyle="Comma"/>
    <tableColumn id="5" xr3:uid="{F446B5C8-7796-4750-AD8A-A408CEB43A74}" name="Throughput" dataDxfId="9" dataCellStyle="Comma"/>
    <tableColumn id="6" xr3:uid="{B72F12FC-AD85-4BB4-A296-C7FAAB1E6320}" name="Throughput Units" dataDxfId="8" dataCellStyle="Comma"/>
    <tableColumn id="7" xr3:uid="{D4F97B4F-E853-4C96-92FF-5E376109A439}" name="Intensity Threshold" dataDxfId="7"/>
    <tableColumn id="8" xr3:uid="{A28EC803-F007-473E-9A24-6976E9FD537E}" name="Waste Emissions Threshold (mt)" dataDxfId="6"/>
    <tableColumn id="9" xr3:uid="{B900A235-112D-48F3-8C3F-7AAAD6C4F6CD}" name="Facility Applicable Emissions (mt)" dataDxfId="5"/>
    <tableColumn id="10" xr3:uid="{16410F48-F88C-4E97-937E-11AA290856F7}" name="Potentially Exempt Methane (mt)" dataDxfId="4"/>
    <tableColumn id="11" xr3:uid="{D5CB1606-7668-41B8-9E2D-D37F7BC617D1}" name="WEC Applicable Emissions (mt)" dataDxfId="3"/>
    <tableColumn id="12" xr3:uid="{296A83E6-F2B9-40DA-B03E-231F1B63A7E2}" name="Note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BC608-8FB9-4AC6-B873-221FCFF26F80}">
  <dimension ref="A1:J8"/>
  <sheetViews>
    <sheetView tabSelected="1" workbookViewId="0">
      <selection sqref="A1:J6"/>
    </sheetView>
  </sheetViews>
  <sheetFormatPr defaultRowHeight="14.4" x14ac:dyDescent="0.3"/>
  <sheetData>
    <row r="1" spans="1:10" ht="15" customHeight="1" x14ac:dyDescent="0.3">
      <c r="A1" s="3" t="s">
        <v>31</v>
      </c>
      <c r="B1" s="3"/>
      <c r="C1" s="3"/>
      <c r="D1" s="3"/>
      <c r="E1" s="3"/>
      <c r="F1" s="3"/>
      <c r="G1" s="3"/>
      <c r="H1" s="3"/>
      <c r="I1" s="3"/>
      <c r="J1" s="3"/>
    </row>
    <row r="2" spans="1:10" x14ac:dyDescent="0.3">
      <c r="A2" s="3"/>
      <c r="B2" s="3"/>
      <c r="C2" s="3"/>
      <c r="D2" s="3"/>
      <c r="E2" s="3"/>
      <c r="F2" s="3"/>
      <c r="G2" s="3"/>
      <c r="H2" s="3"/>
      <c r="I2" s="3"/>
      <c r="J2" s="3"/>
    </row>
    <row r="3" spans="1:10" x14ac:dyDescent="0.3">
      <c r="A3" s="3"/>
      <c r="B3" s="3"/>
      <c r="C3" s="3"/>
      <c r="D3" s="3"/>
      <c r="E3" s="3"/>
      <c r="F3" s="3"/>
      <c r="G3" s="3"/>
      <c r="H3" s="3"/>
      <c r="I3" s="3"/>
      <c r="J3" s="3"/>
    </row>
    <row r="4" spans="1:10" x14ac:dyDescent="0.3">
      <c r="A4" s="3"/>
      <c r="B4" s="3"/>
      <c r="C4" s="3"/>
      <c r="D4" s="3"/>
      <c r="E4" s="3"/>
      <c r="F4" s="3"/>
      <c r="G4" s="3"/>
      <c r="H4" s="3"/>
      <c r="I4" s="3"/>
      <c r="J4" s="3"/>
    </row>
    <row r="5" spans="1:10" x14ac:dyDescent="0.3">
      <c r="A5" s="3"/>
      <c r="B5" s="3"/>
      <c r="C5" s="3"/>
      <c r="D5" s="3"/>
      <c r="E5" s="3"/>
      <c r="F5" s="3"/>
      <c r="G5" s="3"/>
      <c r="H5" s="3"/>
      <c r="I5" s="3"/>
      <c r="J5" s="3"/>
    </row>
    <row r="6" spans="1:10" x14ac:dyDescent="0.3">
      <c r="A6" s="3"/>
      <c r="B6" s="3"/>
      <c r="C6" s="3"/>
      <c r="D6" s="3"/>
      <c r="E6" s="3"/>
      <c r="F6" s="3"/>
      <c r="G6" s="3"/>
      <c r="H6" s="3"/>
      <c r="I6" s="3"/>
      <c r="J6" s="3"/>
    </row>
    <row r="8" spans="1:10" x14ac:dyDescent="0.3">
      <c r="A8" s="2"/>
    </row>
  </sheetData>
  <mergeCells count="1">
    <mergeCell ref="A1: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F5653-D343-48B0-9071-8B7CEF64B8E0}">
  <dimension ref="A1:L17"/>
  <sheetViews>
    <sheetView workbookViewId="0"/>
  </sheetViews>
  <sheetFormatPr defaultRowHeight="14.4" x14ac:dyDescent="0.3"/>
  <cols>
    <col min="1" max="1" width="18.5546875" customWidth="1"/>
    <col min="2" max="2" width="20.6640625" customWidth="1"/>
    <col min="3" max="4" width="13.5546875" customWidth="1"/>
    <col min="5" max="5" width="12.88671875" customWidth="1"/>
    <col min="6" max="7" width="11.21875" customWidth="1"/>
    <col min="8" max="11" width="11" customWidth="1"/>
    <col min="12" max="12" width="10.5546875" bestFit="1" customWidth="1"/>
  </cols>
  <sheetData>
    <row r="1" spans="1:12" s="1" customFormat="1" ht="60.6" customHeight="1" x14ac:dyDescent="0.3">
      <c r="A1" s="5" t="s">
        <v>0</v>
      </c>
      <c r="B1" s="5" t="s">
        <v>1</v>
      </c>
      <c r="C1" s="5" t="s">
        <v>28</v>
      </c>
      <c r="D1" s="5" t="s">
        <v>20</v>
      </c>
      <c r="E1" s="5" t="s">
        <v>2</v>
      </c>
      <c r="F1" s="5" t="s">
        <v>14</v>
      </c>
      <c r="G1" s="5" t="s">
        <v>3</v>
      </c>
      <c r="H1" s="5" t="s">
        <v>21</v>
      </c>
      <c r="I1" s="5" t="s">
        <v>22</v>
      </c>
      <c r="J1" s="5" t="s">
        <v>23</v>
      </c>
      <c r="K1" s="5" t="s">
        <v>24</v>
      </c>
      <c r="L1" s="5" t="s">
        <v>11</v>
      </c>
    </row>
    <row r="2" spans="1:12" x14ac:dyDescent="0.3">
      <c r="A2" s="6">
        <v>1</v>
      </c>
      <c r="B2" s="6" t="s">
        <v>4</v>
      </c>
      <c r="C2" s="7">
        <v>56250</v>
      </c>
      <c r="D2" s="8">
        <v>900</v>
      </c>
      <c r="E2" s="8">
        <v>18000000</v>
      </c>
      <c r="F2" s="8" t="s">
        <v>15</v>
      </c>
      <c r="G2" s="6">
        <v>2E-3</v>
      </c>
      <c r="H2" s="9">
        <f>E2*G2*0.0192</f>
        <v>691.19999999999993</v>
      </c>
      <c r="I2" s="9">
        <f>D2-H2</f>
        <v>208.80000000000007</v>
      </c>
      <c r="J2" s="9">
        <v>0</v>
      </c>
      <c r="K2" s="9">
        <f>IF(I2&gt;0,I2-J2,I2)</f>
        <v>208.80000000000007</v>
      </c>
      <c r="L2" s="6"/>
    </row>
    <row r="3" spans="1:12" x14ac:dyDescent="0.3">
      <c r="A3" s="6">
        <v>2</v>
      </c>
      <c r="B3" s="6" t="s">
        <v>5</v>
      </c>
      <c r="C3" s="7">
        <v>165000</v>
      </c>
      <c r="D3" s="8">
        <v>3000</v>
      </c>
      <c r="E3" s="8">
        <v>60000000</v>
      </c>
      <c r="F3" s="8" t="s">
        <v>15</v>
      </c>
      <c r="G3" s="6">
        <v>2E-3</v>
      </c>
      <c r="H3" s="9">
        <f>E3*G3*0.0192</f>
        <v>2304</v>
      </c>
      <c r="I3" s="9">
        <f t="shared" ref="I3:I5" si="0">D3-H3</f>
        <v>696</v>
      </c>
      <c r="J3" s="9">
        <v>40</v>
      </c>
      <c r="K3" s="9">
        <f t="shared" ref="K3:K5" si="1">IF(I3&gt;0,I3-J3,I3)</f>
        <v>656</v>
      </c>
      <c r="L3" s="6"/>
    </row>
    <row r="4" spans="1:12" x14ac:dyDescent="0.3">
      <c r="A4" s="6">
        <v>3</v>
      </c>
      <c r="B4" s="6" t="s">
        <v>5</v>
      </c>
      <c r="C4" s="7">
        <v>97125</v>
      </c>
      <c r="D4" s="8">
        <v>2100</v>
      </c>
      <c r="E4" s="8">
        <v>76000000</v>
      </c>
      <c r="F4" s="8" t="s">
        <v>15</v>
      </c>
      <c r="G4" s="6">
        <v>2E-3</v>
      </c>
      <c r="H4" s="9">
        <f>E4*G4*0.0192</f>
        <v>2918.3999999999996</v>
      </c>
      <c r="I4" s="9">
        <f>D4-H4</f>
        <v>-818.39999999999964</v>
      </c>
      <c r="J4" s="9">
        <v>20</v>
      </c>
      <c r="K4" s="9">
        <f>IF(I4&gt;0,I4-J4,I4)</f>
        <v>-818.39999999999964</v>
      </c>
      <c r="L4" s="6" t="s">
        <v>35</v>
      </c>
    </row>
    <row r="5" spans="1:12" x14ac:dyDescent="0.3">
      <c r="A5" s="6">
        <v>4</v>
      </c>
      <c r="B5" s="6" t="s">
        <v>6</v>
      </c>
      <c r="C5" s="7">
        <v>99000</v>
      </c>
      <c r="D5" s="8">
        <v>1800</v>
      </c>
      <c r="E5" s="8">
        <v>140000000</v>
      </c>
      <c r="F5" s="8" t="s">
        <v>15</v>
      </c>
      <c r="G5" s="6">
        <v>5.0000000000000001E-4</v>
      </c>
      <c r="H5" s="9">
        <f>E5*G5*0.0192</f>
        <v>1343.9999999999998</v>
      </c>
      <c r="I5" s="9">
        <f t="shared" si="0"/>
        <v>456.00000000000023</v>
      </c>
      <c r="J5" s="9">
        <v>0</v>
      </c>
      <c r="K5" s="9">
        <f t="shared" si="1"/>
        <v>456.00000000000023</v>
      </c>
      <c r="L5" s="6"/>
    </row>
    <row r="6" spans="1:12" x14ac:dyDescent="0.3">
      <c r="G6" s="2"/>
      <c r="I6" s="2"/>
    </row>
    <row r="7" spans="1:12" x14ac:dyDescent="0.3">
      <c r="A7" s="10" t="s">
        <v>7</v>
      </c>
      <c r="B7" s="11">
        <f>SUM(Table_PartyA[WEC Applicable Emissions (mt)])</f>
        <v>502.40000000000066</v>
      </c>
      <c r="C7" s="6" t="s">
        <v>9</v>
      </c>
      <c r="D7" s="4"/>
      <c r="G7" s="2"/>
    </row>
    <row r="8" spans="1:12" x14ac:dyDescent="0.3">
      <c r="A8" s="10" t="s">
        <v>32</v>
      </c>
      <c r="B8" s="12">
        <v>900</v>
      </c>
      <c r="C8" s="6" t="s">
        <v>10</v>
      </c>
      <c r="D8" s="2"/>
    </row>
    <row r="9" spans="1:12" x14ac:dyDescent="0.3">
      <c r="A9" s="10" t="s">
        <v>8</v>
      </c>
      <c r="B9" s="13">
        <f>IF(B7&gt;0,B7*B8,0)</f>
        <v>452160.00000000058</v>
      </c>
      <c r="C9" s="6" t="s">
        <v>13</v>
      </c>
    </row>
    <row r="11" spans="1:12" x14ac:dyDescent="0.3">
      <c r="A11" s="14" t="s">
        <v>29</v>
      </c>
      <c r="B11" s="14"/>
      <c r="C11" s="14"/>
      <c r="D11" s="14"/>
      <c r="E11" s="14"/>
      <c r="F11" s="14"/>
    </row>
    <row r="12" spans="1:12" x14ac:dyDescent="0.3">
      <c r="A12" s="14"/>
      <c r="B12" s="14"/>
      <c r="C12" s="14"/>
      <c r="D12" s="14"/>
      <c r="E12" s="14"/>
      <c r="F12" s="14"/>
    </row>
    <row r="13" spans="1:12" x14ac:dyDescent="0.3">
      <c r="A13" s="14"/>
      <c r="B13" s="14"/>
      <c r="C13" s="14"/>
      <c r="D13" s="14"/>
      <c r="E13" s="14"/>
      <c r="F13" s="14"/>
    </row>
    <row r="14" spans="1:12" x14ac:dyDescent="0.3">
      <c r="A14" s="14"/>
      <c r="B14" s="14"/>
      <c r="C14" s="14"/>
      <c r="D14" s="14"/>
      <c r="E14" s="14"/>
      <c r="F14" s="14"/>
    </row>
    <row r="15" spans="1:12" x14ac:dyDescent="0.3">
      <c r="A15" s="14"/>
      <c r="B15" s="14"/>
      <c r="C15" s="14"/>
      <c r="D15" s="14"/>
      <c r="E15" s="14"/>
      <c r="F15" s="14"/>
    </row>
    <row r="17" spans="1:1" x14ac:dyDescent="0.3">
      <c r="A17" s="6" t="s">
        <v>34</v>
      </c>
    </row>
  </sheetData>
  <sheetProtection sheet="1" objects="1" scenarios="1" selectLockedCells="1"/>
  <mergeCells count="1">
    <mergeCell ref="A11:F15"/>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A900F-4C56-4959-B499-640CF6EE9C69}">
  <dimension ref="A1:L15"/>
  <sheetViews>
    <sheetView workbookViewId="0"/>
  </sheetViews>
  <sheetFormatPr defaultRowHeight="14.4" x14ac:dyDescent="0.3"/>
  <cols>
    <col min="1" max="1" width="18.77734375" customWidth="1"/>
    <col min="2" max="12" width="12.21875" customWidth="1"/>
  </cols>
  <sheetData>
    <row r="1" spans="1:12" ht="60.6" customHeight="1" x14ac:dyDescent="0.3">
      <c r="A1" s="5" t="s">
        <v>0</v>
      </c>
      <c r="B1" s="5" t="s">
        <v>1</v>
      </c>
      <c r="C1" s="5" t="s">
        <v>28</v>
      </c>
      <c r="D1" s="5" t="s">
        <v>20</v>
      </c>
      <c r="E1" s="5" t="s">
        <v>2</v>
      </c>
      <c r="F1" s="5" t="s">
        <v>14</v>
      </c>
      <c r="G1" s="5" t="s">
        <v>3</v>
      </c>
      <c r="H1" s="5" t="s">
        <v>21</v>
      </c>
      <c r="I1" s="5" t="s">
        <v>22</v>
      </c>
      <c r="J1" s="5" t="s">
        <v>23</v>
      </c>
      <c r="K1" s="5" t="s">
        <v>24</v>
      </c>
      <c r="L1" s="5" t="s">
        <v>11</v>
      </c>
    </row>
    <row r="2" spans="1:12" x14ac:dyDescent="0.3">
      <c r="A2" s="6">
        <v>1</v>
      </c>
      <c r="B2" s="6" t="s">
        <v>5</v>
      </c>
      <c r="C2" s="7">
        <v>38000</v>
      </c>
      <c r="D2" s="8">
        <v>400</v>
      </c>
      <c r="E2" s="8">
        <v>6000000</v>
      </c>
      <c r="F2" s="8" t="s">
        <v>16</v>
      </c>
      <c r="G2" s="6">
        <v>10</v>
      </c>
      <c r="H2" s="9">
        <f>E2*G2/1000000</f>
        <v>60</v>
      </c>
      <c r="I2" s="9">
        <f>D2-H2</f>
        <v>340</v>
      </c>
      <c r="J2" s="9">
        <v>0</v>
      </c>
      <c r="K2" s="9">
        <f t="shared" ref="K2:K3" si="0">IF(I2&gt;0,I2-J2,I2)</f>
        <v>340</v>
      </c>
      <c r="L2" s="6" t="s">
        <v>30</v>
      </c>
    </row>
    <row r="3" spans="1:12" x14ac:dyDescent="0.3">
      <c r="A3" s="6">
        <v>2</v>
      </c>
      <c r="B3" s="6" t="s">
        <v>12</v>
      </c>
      <c r="C3" s="7">
        <v>60000</v>
      </c>
      <c r="D3" s="8">
        <v>300</v>
      </c>
      <c r="E3" s="8">
        <v>400000000</v>
      </c>
      <c r="F3" s="8" t="s">
        <v>15</v>
      </c>
      <c r="G3" s="6">
        <v>5.0000000000000001E-4</v>
      </c>
      <c r="H3" s="9">
        <f>E3*G3*0.0192</f>
        <v>3839.9999999999995</v>
      </c>
      <c r="I3" s="9">
        <f>D3-H3</f>
        <v>-3539.9999999999995</v>
      </c>
      <c r="J3" s="9">
        <v>0</v>
      </c>
      <c r="K3" s="9">
        <f t="shared" si="0"/>
        <v>-3539.9999999999995</v>
      </c>
      <c r="L3" s="6"/>
    </row>
    <row r="5" spans="1:12" x14ac:dyDescent="0.3">
      <c r="A5" s="10" t="s">
        <v>7</v>
      </c>
      <c r="B5" s="9">
        <f>SUM(K2:K3)</f>
        <v>-3199.9999999999995</v>
      </c>
      <c r="C5" s="6" t="s">
        <v>9</v>
      </c>
      <c r="D5" s="2"/>
    </row>
    <row r="6" spans="1:12" x14ac:dyDescent="0.3">
      <c r="A6" s="10" t="s">
        <v>32</v>
      </c>
      <c r="B6" s="12">
        <v>900</v>
      </c>
      <c r="C6" s="6" t="s">
        <v>10</v>
      </c>
    </row>
    <row r="7" spans="1:12" x14ac:dyDescent="0.3">
      <c r="A7" s="10" t="s">
        <v>8</v>
      </c>
      <c r="B7" s="15">
        <f>IF(B5&gt;0,B5*B6,0)</f>
        <v>0</v>
      </c>
      <c r="C7" s="6" t="s">
        <v>13</v>
      </c>
    </row>
    <row r="9" spans="1:12" x14ac:dyDescent="0.3">
      <c r="A9" s="14" t="s">
        <v>29</v>
      </c>
      <c r="B9" s="14"/>
      <c r="C9" s="14"/>
      <c r="D9" s="14"/>
      <c r="E9" s="14"/>
      <c r="F9" s="14"/>
    </row>
    <row r="10" spans="1:12" x14ac:dyDescent="0.3">
      <c r="A10" s="14"/>
      <c r="B10" s="14"/>
      <c r="C10" s="14"/>
      <c r="D10" s="14"/>
      <c r="E10" s="14"/>
      <c r="F10" s="14"/>
    </row>
    <row r="11" spans="1:12" x14ac:dyDescent="0.3">
      <c r="A11" s="14"/>
      <c r="B11" s="14"/>
      <c r="C11" s="14"/>
      <c r="D11" s="14"/>
      <c r="E11" s="14"/>
      <c r="F11" s="14"/>
    </row>
    <row r="12" spans="1:12" x14ac:dyDescent="0.3">
      <c r="A12" s="14"/>
      <c r="B12" s="14"/>
      <c r="C12" s="14"/>
      <c r="D12" s="14"/>
      <c r="E12" s="14"/>
      <c r="F12" s="14"/>
    </row>
    <row r="13" spans="1:12" x14ac:dyDescent="0.3">
      <c r="A13" s="14"/>
      <c r="B13" s="14"/>
      <c r="C13" s="14"/>
      <c r="D13" s="14"/>
      <c r="E13" s="14"/>
      <c r="F13" s="14"/>
    </row>
    <row r="15" spans="1:12" x14ac:dyDescent="0.3">
      <c r="A15" s="6" t="s">
        <v>34</v>
      </c>
    </row>
  </sheetData>
  <sheetProtection sheet="1" objects="1" scenarios="1" selectLockedCells="1"/>
  <mergeCells count="1">
    <mergeCell ref="A9:F13"/>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21065-EB05-4595-A51E-299360F93F3F}">
  <dimension ref="A1:L17"/>
  <sheetViews>
    <sheetView workbookViewId="0"/>
  </sheetViews>
  <sheetFormatPr defaultRowHeight="14.4" x14ac:dyDescent="0.3"/>
  <cols>
    <col min="1" max="1" width="20.109375" customWidth="1"/>
    <col min="2" max="12" width="11.88671875" customWidth="1"/>
  </cols>
  <sheetData>
    <row r="1" spans="1:12" s="1" customFormat="1" ht="60" customHeight="1" x14ac:dyDescent="0.3">
      <c r="A1" s="5" t="s">
        <v>0</v>
      </c>
      <c r="B1" s="5" t="s">
        <v>1</v>
      </c>
      <c r="C1" s="5" t="s">
        <v>28</v>
      </c>
      <c r="D1" s="5" t="s">
        <v>20</v>
      </c>
      <c r="E1" s="5" t="s">
        <v>2</v>
      </c>
      <c r="F1" s="5" t="s">
        <v>14</v>
      </c>
      <c r="G1" s="5" t="s">
        <v>3</v>
      </c>
      <c r="H1" s="5" t="s">
        <v>21</v>
      </c>
      <c r="I1" s="5" t="s">
        <v>22</v>
      </c>
      <c r="J1" s="5" t="s">
        <v>23</v>
      </c>
      <c r="K1" s="5" t="s">
        <v>24</v>
      </c>
      <c r="L1" s="5" t="s">
        <v>11</v>
      </c>
    </row>
    <row r="2" spans="1:12" x14ac:dyDescent="0.3">
      <c r="A2" s="6">
        <v>1</v>
      </c>
      <c r="B2" s="6" t="s">
        <v>17</v>
      </c>
      <c r="C2" s="7">
        <v>23540</v>
      </c>
      <c r="D2" s="8">
        <v>750</v>
      </c>
      <c r="E2" s="8">
        <v>300000000</v>
      </c>
      <c r="F2" s="8" t="s">
        <v>15</v>
      </c>
      <c r="G2" s="6">
        <v>1.1000000000000001E-3</v>
      </c>
      <c r="H2" s="9">
        <f t="shared" ref="H2:H3" si="0">E2*G2*0.0192</f>
        <v>6335.9999999999991</v>
      </c>
      <c r="I2" s="16">
        <f t="shared" ref="I2:I3" si="1">D2-H2</f>
        <v>-5585.9999999999991</v>
      </c>
      <c r="J2" s="9">
        <v>0</v>
      </c>
      <c r="K2" s="9">
        <f t="shared" ref="K2:K3" si="2">IF(I2&gt;0,I2-J2,I2)</f>
        <v>-5585.9999999999991</v>
      </c>
      <c r="L2" s="6"/>
    </row>
    <row r="3" spans="1:12" x14ac:dyDescent="0.3">
      <c r="A3" s="6">
        <v>1</v>
      </c>
      <c r="B3" s="6" t="s">
        <v>18</v>
      </c>
      <c r="C3" s="7">
        <v>62000</v>
      </c>
      <c r="D3" s="8">
        <v>2000</v>
      </c>
      <c r="E3" s="8">
        <v>35000000</v>
      </c>
      <c r="F3" s="8" t="s">
        <v>15</v>
      </c>
      <c r="G3" s="6">
        <v>1.1000000000000001E-3</v>
      </c>
      <c r="H3" s="9">
        <f t="shared" si="0"/>
        <v>739.19999999999993</v>
      </c>
      <c r="I3" s="9">
        <f t="shared" si="1"/>
        <v>1260.8000000000002</v>
      </c>
      <c r="J3" s="9">
        <v>0</v>
      </c>
      <c r="K3" s="9">
        <f t="shared" si="2"/>
        <v>1260.8000000000002</v>
      </c>
      <c r="L3" s="6"/>
    </row>
    <row r="4" spans="1:12" x14ac:dyDescent="0.3">
      <c r="A4" s="6">
        <v>1</v>
      </c>
      <c r="B4" s="6" t="s">
        <v>19</v>
      </c>
      <c r="C4" s="7">
        <f>SUM(C2:C3)</f>
        <v>85540</v>
      </c>
      <c r="D4" s="7">
        <f>SUM(D2:D3)</f>
        <v>2750</v>
      </c>
      <c r="E4" s="17" t="s">
        <v>33</v>
      </c>
      <c r="F4" s="17" t="s">
        <v>33</v>
      </c>
      <c r="G4" s="17" t="s">
        <v>33</v>
      </c>
      <c r="H4" s="9">
        <f>SUM(H2:H3)</f>
        <v>7075.1999999999989</v>
      </c>
      <c r="I4" s="9">
        <f>SUM(I2:I3)</f>
        <v>-4325.1999999999989</v>
      </c>
      <c r="J4" s="9">
        <v>0</v>
      </c>
      <c r="K4" s="9">
        <f>SUM(K2:K3)</f>
        <v>-4325.1999999999989</v>
      </c>
      <c r="L4" s="6" t="s">
        <v>26</v>
      </c>
    </row>
    <row r="5" spans="1:12" x14ac:dyDescent="0.3">
      <c r="A5" s="6">
        <v>2</v>
      </c>
      <c r="B5" s="6" t="s">
        <v>17</v>
      </c>
      <c r="C5" s="7">
        <v>75007.5</v>
      </c>
      <c r="D5" s="8">
        <v>2580</v>
      </c>
      <c r="E5" s="8">
        <v>900000000</v>
      </c>
      <c r="F5" s="8" t="s">
        <v>15</v>
      </c>
      <c r="G5" s="6">
        <v>1.1000000000000001E-3</v>
      </c>
      <c r="H5" s="9">
        <f>E5*G5*0.0192</f>
        <v>19008</v>
      </c>
      <c r="I5" s="9">
        <f>D5-H5</f>
        <v>-16428</v>
      </c>
      <c r="J5" s="9">
        <v>0</v>
      </c>
      <c r="K5" s="9">
        <f>IF(I5&gt;0,I5-J5,I5)</f>
        <v>-16428</v>
      </c>
      <c r="L5" s="6"/>
    </row>
    <row r="7" spans="1:12" x14ac:dyDescent="0.3">
      <c r="A7" s="10" t="s">
        <v>7</v>
      </c>
      <c r="B7" s="9">
        <f>SUM(K4:K5)</f>
        <v>-20753.199999999997</v>
      </c>
      <c r="C7" s="6" t="s">
        <v>9</v>
      </c>
    </row>
    <row r="8" spans="1:12" x14ac:dyDescent="0.3">
      <c r="A8" s="10" t="s">
        <v>32</v>
      </c>
      <c r="B8" s="12">
        <v>900</v>
      </c>
      <c r="C8" s="6" t="s">
        <v>10</v>
      </c>
    </row>
    <row r="9" spans="1:12" x14ac:dyDescent="0.3">
      <c r="A9" s="10" t="s">
        <v>8</v>
      </c>
      <c r="B9" s="10">
        <f>IF(B7&gt;0,B7*B8,0)</f>
        <v>0</v>
      </c>
      <c r="C9" s="6" t="s">
        <v>13</v>
      </c>
    </row>
    <row r="11" spans="1:12" x14ac:dyDescent="0.3">
      <c r="A11" s="14" t="s">
        <v>29</v>
      </c>
      <c r="B11" s="14"/>
      <c r="C11" s="14"/>
      <c r="D11" s="14"/>
      <c r="E11" s="14"/>
      <c r="F11" s="14"/>
    </row>
    <row r="12" spans="1:12" x14ac:dyDescent="0.3">
      <c r="A12" s="14"/>
      <c r="B12" s="14"/>
      <c r="C12" s="14"/>
      <c r="D12" s="14"/>
      <c r="E12" s="14"/>
      <c r="F12" s="14"/>
    </row>
    <row r="13" spans="1:12" x14ac:dyDescent="0.3">
      <c r="A13" s="14"/>
      <c r="B13" s="14"/>
      <c r="C13" s="14"/>
      <c r="D13" s="14"/>
      <c r="E13" s="14"/>
      <c r="F13" s="14"/>
    </row>
    <row r="14" spans="1:12" x14ac:dyDescent="0.3">
      <c r="A14" s="14"/>
      <c r="B14" s="14"/>
      <c r="C14" s="14"/>
      <c r="D14" s="14"/>
      <c r="E14" s="14"/>
      <c r="F14" s="14"/>
    </row>
    <row r="15" spans="1:12" x14ac:dyDescent="0.3">
      <c r="A15" s="14"/>
      <c r="B15" s="14"/>
      <c r="C15" s="14"/>
      <c r="D15" s="14"/>
      <c r="E15" s="14"/>
      <c r="F15" s="14"/>
    </row>
    <row r="17" spans="1:1" x14ac:dyDescent="0.3">
      <c r="A17" s="6" t="s">
        <v>34</v>
      </c>
    </row>
  </sheetData>
  <sheetProtection sheet="1" objects="1" scenarios="1" selectLockedCells="1"/>
  <mergeCells count="1">
    <mergeCell ref="A11:F15"/>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F12A-524C-4005-90DE-352B64290011}">
  <dimension ref="A1:L15"/>
  <sheetViews>
    <sheetView workbookViewId="0"/>
  </sheetViews>
  <sheetFormatPr defaultRowHeight="14.4" x14ac:dyDescent="0.3"/>
  <cols>
    <col min="1" max="1" width="21.77734375" customWidth="1"/>
    <col min="2" max="12" width="12.33203125" customWidth="1"/>
  </cols>
  <sheetData>
    <row r="1" spans="1:12" s="1" customFormat="1" ht="62.4" customHeight="1" x14ac:dyDescent="0.3">
      <c r="A1" s="5" t="s">
        <v>0</v>
      </c>
      <c r="B1" s="5" t="s">
        <v>1</v>
      </c>
      <c r="C1" s="5" t="s">
        <v>28</v>
      </c>
      <c r="D1" s="5" t="s">
        <v>20</v>
      </c>
      <c r="E1" s="5" t="s">
        <v>2</v>
      </c>
      <c r="F1" s="5" t="s">
        <v>14</v>
      </c>
      <c r="G1" s="5" t="s">
        <v>3</v>
      </c>
      <c r="H1" s="5" t="s">
        <v>21</v>
      </c>
      <c r="I1" s="5" t="s">
        <v>22</v>
      </c>
      <c r="J1" s="5" t="s">
        <v>23</v>
      </c>
      <c r="K1" s="5" t="s">
        <v>24</v>
      </c>
      <c r="L1" s="5" t="s">
        <v>11</v>
      </c>
    </row>
    <row r="2" spans="1:12" x14ac:dyDescent="0.3">
      <c r="A2" s="6">
        <v>1</v>
      </c>
      <c r="B2" s="6" t="s">
        <v>5</v>
      </c>
      <c r="C2" s="7">
        <v>37187.5</v>
      </c>
      <c r="D2" s="8">
        <v>850</v>
      </c>
      <c r="E2" s="8">
        <v>20000000</v>
      </c>
      <c r="F2" s="8" t="s">
        <v>15</v>
      </c>
      <c r="G2" s="6">
        <v>2E-3</v>
      </c>
      <c r="H2" s="9">
        <f t="shared" ref="H2" si="0">E2*G2*0.0192</f>
        <v>767.99999999999989</v>
      </c>
      <c r="I2" s="9">
        <f>D2-H2</f>
        <v>82.000000000000114</v>
      </c>
      <c r="J2" s="9">
        <v>0</v>
      </c>
      <c r="K2" s="9">
        <f t="shared" ref="K2" si="1">IF(I2&gt;0,I2-J2,I2)</f>
        <v>82.000000000000114</v>
      </c>
      <c r="L2" s="6"/>
    </row>
    <row r="3" spans="1:12" x14ac:dyDescent="0.3">
      <c r="A3" s="6">
        <v>2</v>
      </c>
      <c r="B3" s="6" t="s">
        <v>5</v>
      </c>
      <c r="C3" s="7">
        <v>22000</v>
      </c>
      <c r="D3" s="8">
        <v>400</v>
      </c>
      <c r="E3" s="8">
        <v>10000000</v>
      </c>
      <c r="F3" s="8" t="s">
        <v>15</v>
      </c>
      <c r="G3" s="6">
        <v>2E-3</v>
      </c>
      <c r="H3" s="18" t="s">
        <v>25</v>
      </c>
      <c r="I3" s="18" t="s">
        <v>25</v>
      </c>
      <c r="J3" s="19" t="s">
        <v>25</v>
      </c>
      <c r="K3" s="18" t="s">
        <v>25</v>
      </c>
      <c r="L3" s="6" t="s">
        <v>27</v>
      </c>
    </row>
    <row r="5" spans="1:12" x14ac:dyDescent="0.3">
      <c r="A5" s="10" t="s">
        <v>7</v>
      </c>
      <c r="B5" s="12">
        <f>SUM(K2:K3)</f>
        <v>82.000000000000114</v>
      </c>
      <c r="C5" s="6" t="s">
        <v>9</v>
      </c>
    </row>
    <row r="6" spans="1:12" x14ac:dyDescent="0.3">
      <c r="A6" s="10" t="s">
        <v>32</v>
      </c>
      <c r="B6" s="12">
        <v>900</v>
      </c>
      <c r="C6" s="6" t="s">
        <v>10</v>
      </c>
    </row>
    <row r="7" spans="1:12" x14ac:dyDescent="0.3">
      <c r="A7" s="10" t="s">
        <v>8</v>
      </c>
      <c r="B7" s="20">
        <f>B5*B6</f>
        <v>73800.000000000102</v>
      </c>
      <c r="C7" s="6" t="s">
        <v>13</v>
      </c>
    </row>
    <row r="9" spans="1:12" ht="15" customHeight="1" x14ac:dyDescent="0.3">
      <c r="A9" s="14" t="s">
        <v>29</v>
      </c>
      <c r="B9" s="14"/>
      <c r="C9" s="14"/>
      <c r="D9" s="14"/>
      <c r="E9" s="14"/>
      <c r="F9" s="14"/>
    </row>
    <row r="10" spans="1:12" x14ac:dyDescent="0.3">
      <c r="A10" s="14"/>
      <c r="B10" s="14"/>
      <c r="C10" s="14"/>
      <c r="D10" s="14"/>
      <c r="E10" s="14"/>
      <c r="F10" s="14"/>
    </row>
    <row r="11" spans="1:12" x14ac:dyDescent="0.3">
      <c r="A11" s="14"/>
      <c r="B11" s="14"/>
      <c r="C11" s="14"/>
      <c r="D11" s="14"/>
      <c r="E11" s="14"/>
      <c r="F11" s="14"/>
    </row>
    <row r="12" spans="1:12" x14ac:dyDescent="0.3">
      <c r="A12" s="14"/>
      <c r="B12" s="14"/>
      <c r="C12" s="14"/>
      <c r="D12" s="14"/>
      <c r="E12" s="14"/>
      <c r="F12" s="14"/>
    </row>
    <row r="13" spans="1:12" x14ac:dyDescent="0.3">
      <c r="A13" s="14"/>
      <c r="B13" s="14"/>
      <c r="C13" s="14"/>
      <c r="D13" s="14"/>
      <c r="E13" s="14"/>
      <c r="F13" s="14"/>
    </row>
    <row r="15" spans="1:12" x14ac:dyDescent="0.3">
      <c r="A15" s="6" t="s">
        <v>34</v>
      </c>
    </row>
  </sheetData>
  <sheetProtection sheet="1" objects="1" scenarios="1" selectLockedCells="1"/>
  <mergeCells count="1">
    <mergeCell ref="A9:F13"/>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D33299115974DE4A9F9D2BCFD7E48759" ma:contentTypeVersion="13" ma:contentTypeDescription="Create a new document." ma:contentTypeScope="" ma:versionID="110695994368b4ab1e6d3cd3f465246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4a60d1e6-9fb0-49a5-b8a6-8b05d7a50250" xmlns:ns6="c45a38fa-5f4a-4a15-8f16-325b23925f60" targetNamespace="http://schemas.microsoft.com/office/2006/metadata/properties" ma:root="true" ma:fieldsID="ee1d2d1f696fec06e2ef14e4e6961191" ns1:_="" ns2:_="" ns3:_="" ns4:_="" ns5:_="" ns6:_="">
    <xsd:import namespace="http://schemas.microsoft.com/sharepoint/v3"/>
    <xsd:import namespace="4ffa91fb-a0ff-4ac5-b2db-65c790d184a4"/>
    <xsd:import namespace="http://schemas.microsoft.com/sharepoint.v3"/>
    <xsd:import namespace="http://schemas.microsoft.com/sharepoint/v3/fields"/>
    <xsd:import namespace="4a60d1e6-9fb0-49a5-b8a6-8b05d7a50250"/>
    <xsd:import namespace="c45a38fa-5f4a-4a15-8f16-325b23925f6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lcf76f155ced4ddcb4097134ff3c332f" minOccurs="0"/>
                <xsd:element ref="ns5:MediaServiceGenerationTime" minOccurs="0"/>
                <xsd:element ref="ns5:MediaServiceEventHashCode" minOccurs="0"/>
                <xsd:element ref="ns5:MediaServiceOCR" minOccurs="0"/>
                <xsd:element ref="ns5:MediaServiceDateTaken"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6f5fa294-946b-4ca5-baa1-f9bd57ee5e31}" ma:internalName="TaxCatchAllLabel" ma:readOnly="true" ma:showField="CatchAllDataLabel" ma:web="c45a38fa-5f4a-4a15-8f16-325b23925f6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6f5fa294-946b-4ca5-baa1-f9bd57ee5e31}" ma:internalName="TaxCatchAll" ma:showField="CatchAllData" ma:web="c45a38fa-5f4a-4a15-8f16-325b23925f6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60d1e6-9fb0-49a5-b8a6-8b05d7a50250"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5a38fa-5f4a-4a15-8f16-325b23925f60"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waste</TermName>
          <TermId xmlns="http://schemas.microsoft.com/office/infopath/2007/PartnerControls">73a82125-2c81-46a5-a6b1-bdb3aa71e5a6</TermId>
        </TermInfo>
        <TermInfo xmlns="http://schemas.microsoft.com/office/infopath/2007/PartnerControls">
          <TermName xmlns="http://schemas.microsoft.com/office/infopath/2007/PartnerControls">emissions</TermName>
          <TermId xmlns="http://schemas.microsoft.com/office/infopath/2007/PartnerControls">787a110c-972d-462a-afae-e74a3947ca08</TermId>
        </TermInfo>
        <TermInfo xmlns="http://schemas.microsoft.com/office/infopath/2007/PartnerControls">
          <TermName xmlns="http://schemas.microsoft.com/office/infopath/2007/PartnerControls">co2</TermName>
          <TermId xmlns="http://schemas.microsoft.com/office/infopath/2007/PartnerControls">9a76f57a-2082-4447-a0d2-23a613a69770</TermId>
        </TermInfo>
        <TermInfo xmlns="http://schemas.microsoft.com/office/infopath/2007/PartnerControls">
          <TermName xmlns="http://schemas.microsoft.com/office/infopath/2007/PartnerControls">Methane</TermName>
          <TermId xmlns="http://schemas.microsoft.com/office/infopath/2007/PartnerControls">8ee2a6a9-1b0c-49bd-89fe-dfd2c43d840a</TermId>
        </TermInfo>
      </Terms>
    </TaxKeywordTaxHTField>
    <Record xmlns="4ffa91fb-a0ff-4ac5-b2db-65c790d184a4">Shared</Record>
    <Rights xmlns="4ffa91fb-a0ff-4ac5-b2db-65c790d184a4" xsi:nil="true"/>
    <Document_x0020_Creation_x0020_Date xmlns="4ffa91fb-a0ff-4ac5-b2db-65c790d184a4">2023-10-27T20:09:09+00:00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lcf76f155ced4ddcb4097134ff3c332f xmlns="4a60d1e6-9fb0-49a5-b8a6-8b05d7a50250">
      <Terms xmlns="http://schemas.microsoft.com/office/infopath/2007/PartnerControls"/>
    </lcf76f155ced4ddcb4097134ff3c332f>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929D19-1F26-4326-B487-3BFC97BF5187}">
  <ds:schemaRefs>
    <ds:schemaRef ds:uri="Microsoft.SharePoint.Taxonomy.ContentTypeSync"/>
  </ds:schemaRefs>
</ds:datastoreItem>
</file>

<file path=customXml/itemProps2.xml><?xml version="1.0" encoding="utf-8"?>
<ds:datastoreItem xmlns:ds="http://schemas.openxmlformats.org/officeDocument/2006/customXml" ds:itemID="{DD8B97CA-FD46-49E8-9FCC-4C27A6CAA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a60d1e6-9fb0-49a5-b8a6-8b05d7a50250"/>
    <ds:schemaRef ds:uri="c45a38fa-5f4a-4a15-8f16-325b23925f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AD065F-F78A-4A63-B88D-2881017A4D50}">
  <ds:schemaRefs>
    <ds:schemaRef ds:uri="http://schemas.microsoft.com/office/2006/documentManagement/types"/>
    <ds:schemaRef ds:uri="http://schemas.microsoft.com/sharepoint.v3"/>
    <ds:schemaRef ds:uri="c45a38fa-5f4a-4a15-8f16-325b23925f60"/>
    <ds:schemaRef ds:uri="http://schemas.microsoft.com/sharepoint/v3/fields"/>
    <ds:schemaRef ds:uri="http://purl.org/dc/dcmitype/"/>
    <ds:schemaRef ds:uri="http://schemas.microsoft.com/office/infopath/2007/PartnerControls"/>
    <ds:schemaRef ds:uri="4ffa91fb-a0ff-4ac5-b2db-65c790d184a4"/>
    <ds:schemaRef ds:uri="http://schemas.microsoft.com/sharepoint/v3"/>
    <ds:schemaRef ds:uri="http://www.w3.org/XML/1998/namespace"/>
    <ds:schemaRef ds:uri="http://schemas.microsoft.com/office/2006/metadata/properties"/>
    <ds:schemaRef ds:uri="http://schemas.openxmlformats.org/package/2006/metadata/core-properties"/>
    <ds:schemaRef ds:uri="4a60d1e6-9fb0-49a5-b8a6-8b05d7a50250"/>
    <ds:schemaRef ds:uri="http://purl.org/dc/terms/"/>
    <ds:schemaRef ds:uri="http://purl.org/dc/elements/1.1/"/>
  </ds:schemaRefs>
</ds:datastoreItem>
</file>

<file path=customXml/itemProps4.xml><?xml version="1.0" encoding="utf-8"?>
<ds:datastoreItem xmlns:ds="http://schemas.openxmlformats.org/officeDocument/2006/customXml" ds:itemID="{940D496F-264F-4526-88A0-29F6FF8F2B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WEC Obligated Party A</vt:lpstr>
      <vt:lpstr>WEC Obligated Party B</vt:lpstr>
      <vt:lpstr>WEC Obligated Party C</vt:lpstr>
      <vt:lpstr>WEC Obligated Party 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Waste Emissions Charge Proposal Calculation Examples Memo Data</dc:title>
  <dc:subject>Waste Emissions Charge Proposal Calculation Examples Memo Data</dc:subject>
  <dc:creator>Russell, Clement (he/him/his)</dc:creator>
  <cp:keywords>waste, emissions, CO2, methane</cp:keywords>
  <dc:description/>
  <cp:lastModifiedBy>Sam Arden</cp:lastModifiedBy>
  <cp:revision/>
  <dcterms:created xsi:type="dcterms:W3CDTF">2023-10-02T19:04:54Z</dcterms:created>
  <dcterms:modified xsi:type="dcterms:W3CDTF">2024-01-24T21:47:42Z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0x010100D33299115974DE4A9F9D2BCFD7E48759</vt:lpwstr>
  </property>
  <property fmtid="{D5CDD505-2E9C-101B-9397-08002B2CF9AE}" pid="3" name="TaxKeyword">
    <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