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sepa.sharepoint.com/sites/NCEESocialCostofCarbon/Shared Documents/General/Spreadsheets/"/>
    </mc:Choice>
  </mc:AlternateContent>
  <xr:revisionPtr revIDLastSave="0" documentId="8_{711E7AB0-73E5-4F21-8530-B2A37906FBCE}" xr6:coauthVersionLast="47" xr6:coauthVersionMax="47" xr10:uidLastSave="{00000000-0000-0000-0000-000000000000}"/>
  <bookViews>
    <workbookView xWindow="28680" yWindow="-15" windowWidth="29040" windowHeight="16440" xr2:uid="{6FB07AF0-6616-441E-8D92-019FC6266AB6}"/>
  </bookViews>
  <sheets>
    <sheet name="Read Me" sheetId="14" r:id="rId1"/>
    <sheet name="Technical Background" sheetId="17" r:id="rId2"/>
    <sheet name="Instructions" sheetId="1" r:id="rId3"/>
    <sheet name="Data" sheetId="2" r:id="rId4"/>
    <sheet name="Results - Constant Rate" sheetId="3" r:id="rId5"/>
    <sheet name="Example" sheetId="13" r:id="rId6"/>
    <sheet name="FAQs" sheetId="15" r:id="rId7"/>
    <sheet name="Release Notes" sheetId="16"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3" l="1"/>
  <c r="C11" i="3"/>
  <c r="C12" i="3"/>
  <c r="C13" i="3"/>
  <c r="C14" i="3"/>
  <c r="C15" i="3"/>
  <c r="C16" i="3"/>
  <c r="C17" i="3"/>
  <c r="C18" i="3"/>
  <c r="C19" i="3"/>
  <c r="C20" i="3"/>
  <c r="C21" i="3"/>
  <c r="C22" i="3"/>
  <c r="C23" i="3"/>
  <c r="C24" i="3"/>
  <c r="C25" i="3"/>
  <c r="C26" i="3"/>
  <c r="C9" i="3"/>
  <c r="J13" i="2"/>
  <c r="J14" i="2"/>
  <c r="J15" i="2"/>
  <c r="J16" i="2"/>
  <c r="J17" i="2"/>
  <c r="J18" i="2"/>
  <c r="J19" i="2"/>
  <c r="J20" i="2"/>
  <c r="J21" i="2"/>
  <c r="J22" i="2"/>
  <c r="J23" i="2"/>
  <c r="J24" i="2"/>
  <c r="J25" i="2"/>
  <c r="J26" i="2"/>
  <c r="J27" i="2"/>
  <c r="G9" i="2"/>
  <c r="L7" i="3" s="1"/>
  <c r="G10" i="2"/>
  <c r="L8" i="3" s="1"/>
  <c r="G11" i="2"/>
  <c r="L9" i="3" s="1"/>
  <c r="G12" i="2"/>
  <c r="L10" i="3" s="1"/>
  <c r="G13" i="2"/>
  <c r="L11" i="3" s="1"/>
  <c r="G14" i="2"/>
  <c r="L12" i="3" s="1"/>
  <c r="G15" i="2"/>
  <c r="L13" i="3" s="1"/>
  <c r="G16" i="2"/>
  <c r="L14" i="3" s="1"/>
  <c r="G17" i="2"/>
  <c r="L15" i="3" s="1"/>
  <c r="G18" i="2"/>
  <c r="L16" i="3" s="1"/>
  <c r="G19" i="2"/>
  <c r="L17" i="3" s="1"/>
  <c r="G20" i="2"/>
  <c r="L18" i="3" s="1"/>
  <c r="G21" i="2"/>
  <c r="L19" i="3" s="1"/>
  <c r="G22" i="2"/>
  <c r="L20" i="3" s="1"/>
  <c r="G4" i="2"/>
  <c r="O69" i="2" l="1"/>
  <c r="N69" i="2"/>
  <c r="M69" i="2"/>
  <c r="L69" i="2"/>
  <c r="K69" i="2"/>
  <c r="J69" i="2"/>
  <c r="I69" i="2"/>
  <c r="H69" i="2"/>
  <c r="G69" i="2"/>
  <c r="O68" i="2"/>
  <c r="N68" i="2"/>
  <c r="M68" i="2"/>
  <c r="L68" i="2"/>
  <c r="K68" i="2"/>
  <c r="J68" i="2"/>
  <c r="I68" i="2"/>
  <c r="H68" i="2"/>
  <c r="G68" i="2"/>
  <c r="O67" i="2"/>
  <c r="N67" i="2"/>
  <c r="M67" i="2"/>
  <c r="L67" i="2"/>
  <c r="K67" i="2"/>
  <c r="J67" i="2"/>
  <c r="I67" i="2"/>
  <c r="H67" i="2"/>
  <c r="G67" i="2"/>
  <c r="O66" i="2"/>
  <c r="N66" i="2"/>
  <c r="M66" i="2"/>
  <c r="L66" i="2"/>
  <c r="K66" i="2"/>
  <c r="J66" i="2"/>
  <c r="I66" i="2"/>
  <c r="H66" i="2"/>
  <c r="G66" i="2"/>
  <c r="O65" i="2"/>
  <c r="N65" i="2"/>
  <c r="M65" i="2"/>
  <c r="L65" i="2"/>
  <c r="K65" i="2"/>
  <c r="J65" i="2"/>
  <c r="I65" i="2"/>
  <c r="H65" i="2"/>
  <c r="G65" i="2"/>
  <c r="O64" i="2"/>
  <c r="N64" i="2"/>
  <c r="M64" i="2"/>
  <c r="L64" i="2"/>
  <c r="K64" i="2"/>
  <c r="J64" i="2"/>
  <c r="I64" i="2"/>
  <c r="H64" i="2"/>
  <c r="G64" i="2"/>
  <c r="O63" i="2"/>
  <c r="N63" i="2"/>
  <c r="M63" i="2"/>
  <c r="L63" i="2"/>
  <c r="K63" i="2"/>
  <c r="J63" i="2"/>
  <c r="I63" i="2"/>
  <c r="H63" i="2"/>
  <c r="G63" i="2"/>
  <c r="O62" i="2"/>
  <c r="N62" i="2"/>
  <c r="M62" i="2"/>
  <c r="L62" i="2"/>
  <c r="K62" i="2"/>
  <c r="J62" i="2"/>
  <c r="I62" i="2"/>
  <c r="H62" i="2"/>
  <c r="G62" i="2"/>
  <c r="O61" i="2"/>
  <c r="N61" i="2"/>
  <c r="M61" i="2"/>
  <c r="L61" i="2"/>
  <c r="K61" i="2"/>
  <c r="J61" i="2"/>
  <c r="I61" i="2"/>
  <c r="H61" i="2"/>
  <c r="G61" i="2"/>
  <c r="O60" i="2"/>
  <c r="N60" i="2"/>
  <c r="M60" i="2"/>
  <c r="L60" i="2"/>
  <c r="K60" i="2"/>
  <c r="J60" i="2"/>
  <c r="I60" i="2"/>
  <c r="H60" i="2"/>
  <c r="G60" i="2"/>
  <c r="O59" i="2"/>
  <c r="N59" i="2"/>
  <c r="M59" i="2"/>
  <c r="L59" i="2"/>
  <c r="K59" i="2"/>
  <c r="J59" i="2"/>
  <c r="I59" i="2"/>
  <c r="H59" i="2"/>
  <c r="G59" i="2"/>
  <c r="O58" i="2"/>
  <c r="N58" i="2"/>
  <c r="M58" i="2"/>
  <c r="L58" i="2"/>
  <c r="K58" i="2"/>
  <c r="J58" i="2"/>
  <c r="I58" i="2"/>
  <c r="H58" i="2"/>
  <c r="G58" i="2"/>
  <c r="O57" i="2"/>
  <c r="N57" i="2"/>
  <c r="M57" i="2"/>
  <c r="L57" i="2"/>
  <c r="K57" i="2"/>
  <c r="J57" i="2"/>
  <c r="I57" i="2"/>
  <c r="H57" i="2"/>
  <c r="G57" i="2"/>
  <c r="O56" i="2"/>
  <c r="N56" i="2"/>
  <c r="M56" i="2"/>
  <c r="L56" i="2"/>
  <c r="K56" i="2"/>
  <c r="J56" i="2"/>
  <c r="I56" i="2"/>
  <c r="H56" i="2"/>
  <c r="G56" i="2"/>
  <c r="O55" i="2"/>
  <c r="N55" i="2"/>
  <c r="M55" i="2"/>
  <c r="L55" i="2"/>
  <c r="K55" i="2"/>
  <c r="J55" i="2"/>
  <c r="I55" i="2"/>
  <c r="H55" i="2"/>
  <c r="G55" i="2"/>
  <c r="O54" i="2"/>
  <c r="N54" i="2"/>
  <c r="M54" i="2"/>
  <c r="L54" i="2"/>
  <c r="K54" i="2"/>
  <c r="J54" i="2"/>
  <c r="I54" i="2"/>
  <c r="H54" i="2"/>
  <c r="G54" i="2"/>
  <c r="O53" i="2"/>
  <c r="N53" i="2"/>
  <c r="M53" i="2"/>
  <c r="L53" i="2"/>
  <c r="K53" i="2"/>
  <c r="J53" i="2"/>
  <c r="I53" i="2"/>
  <c r="H53" i="2"/>
  <c r="G53" i="2"/>
  <c r="O52" i="2"/>
  <c r="N52" i="2"/>
  <c r="M52" i="2"/>
  <c r="L52" i="2"/>
  <c r="K52" i="2"/>
  <c r="J52" i="2"/>
  <c r="I52" i="2"/>
  <c r="H52" i="2"/>
  <c r="G52" i="2"/>
  <c r="O51" i="2"/>
  <c r="N51" i="2"/>
  <c r="M51" i="2"/>
  <c r="L51" i="2"/>
  <c r="K51" i="2"/>
  <c r="J51" i="2"/>
  <c r="I51" i="2"/>
  <c r="H51" i="2"/>
  <c r="G51" i="2"/>
  <c r="O50" i="2"/>
  <c r="N50" i="2"/>
  <c r="M50" i="2"/>
  <c r="L50" i="2"/>
  <c r="K50" i="2"/>
  <c r="J50" i="2"/>
  <c r="I50" i="2"/>
  <c r="H50" i="2"/>
  <c r="G50" i="2"/>
  <c r="O49" i="2"/>
  <c r="N49" i="2"/>
  <c r="M49" i="2"/>
  <c r="L49" i="2"/>
  <c r="K49" i="2"/>
  <c r="J49" i="2"/>
  <c r="I49" i="2"/>
  <c r="H49" i="2"/>
  <c r="G49" i="2"/>
  <c r="O48" i="2"/>
  <c r="N48" i="2"/>
  <c r="M48" i="2"/>
  <c r="L48" i="2"/>
  <c r="K48" i="2"/>
  <c r="J48" i="2"/>
  <c r="I48" i="2"/>
  <c r="H48" i="2"/>
  <c r="G48" i="2"/>
  <c r="O47" i="2"/>
  <c r="N47" i="2"/>
  <c r="M47" i="2"/>
  <c r="L47" i="2"/>
  <c r="K47" i="2"/>
  <c r="J47" i="2"/>
  <c r="I47" i="2"/>
  <c r="H47" i="2"/>
  <c r="G47" i="2"/>
  <c r="O46" i="2"/>
  <c r="N46" i="2"/>
  <c r="M46" i="2"/>
  <c r="L46" i="2"/>
  <c r="K46" i="2"/>
  <c r="J46" i="2"/>
  <c r="I46" i="2"/>
  <c r="H46" i="2"/>
  <c r="G46" i="2"/>
  <c r="O45" i="2"/>
  <c r="N45" i="2"/>
  <c r="M45" i="2"/>
  <c r="L45" i="2"/>
  <c r="K45" i="2"/>
  <c r="J45" i="2"/>
  <c r="I45" i="2"/>
  <c r="H45" i="2"/>
  <c r="G45" i="2"/>
  <c r="O44" i="2"/>
  <c r="N44" i="2"/>
  <c r="M44" i="2"/>
  <c r="L44" i="2"/>
  <c r="K44" i="2"/>
  <c r="J44" i="2"/>
  <c r="I44" i="2"/>
  <c r="H44" i="2"/>
  <c r="G44" i="2"/>
  <c r="O43" i="2"/>
  <c r="N43" i="2"/>
  <c r="M43" i="2"/>
  <c r="L43" i="2"/>
  <c r="K43" i="2"/>
  <c r="J43" i="2"/>
  <c r="I43" i="2"/>
  <c r="H43" i="2"/>
  <c r="G43" i="2"/>
  <c r="O42" i="2"/>
  <c r="N42" i="2"/>
  <c r="M42" i="2"/>
  <c r="L42" i="2"/>
  <c r="K42" i="2"/>
  <c r="J42" i="2"/>
  <c r="I42" i="2"/>
  <c r="H42" i="2"/>
  <c r="G42" i="2"/>
  <c r="O41" i="2"/>
  <c r="N41" i="2"/>
  <c r="M41" i="2"/>
  <c r="L41" i="2"/>
  <c r="K41" i="2"/>
  <c r="J41" i="2"/>
  <c r="I41" i="2"/>
  <c r="H41" i="2"/>
  <c r="G41" i="2"/>
  <c r="O40" i="2"/>
  <c r="N40" i="2"/>
  <c r="M40" i="2"/>
  <c r="L40" i="2"/>
  <c r="K40" i="2"/>
  <c r="J40" i="2"/>
  <c r="I40" i="2"/>
  <c r="H40" i="2"/>
  <c r="G40" i="2"/>
  <c r="O39" i="2"/>
  <c r="N39" i="2"/>
  <c r="M39" i="2"/>
  <c r="L39" i="2"/>
  <c r="K39" i="2"/>
  <c r="J39" i="2"/>
  <c r="I39" i="2"/>
  <c r="H39" i="2"/>
  <c r="G39" i="2"/>
  <c r="O38" i="2"/>
  <c r="N38" i="2"/>
  <c r="M38" i="2"/>
  <c r="L38" i="2"/>
  <c r="K38" i="2"/>
  <c r="J38" i="2"/>
  <c r="I38" i="2"/>
  <c r="H38" i="2"/>
  <c r="G38" i="2"/>
  <c r="O37" i="2"/>
  <c r="N37" i="2"/>
  <c r="M37" i="2"/>
  <c r="L37" i="2"/>
  <c r="K37" i="2"/>
  <c r="J37" i="2"/>
  <c r="I37" i="2"/>
  <c r="H37" i="2"/>
  <c r="G37" i="2"/>
  <c r="O36" i="2"/>
  <c r="N36" i="2"/>
  <c r="M36" i="2"/>
  <c r="L36" i="2"/>
  <c r="K36" i="2"/>
  <c r="J36" i="2"/>
  <c r="I36" i="2"/>
  <c r="H36" i="2"/>
  <c r="G36" i="2"/>
  <c r="O35" i="2"/>
  <c r="N35" i="2"/>
  <c r="M35" i="2"/>
  <c r="L35" i="2"/>
  <c r="K35" i="2"/>
  <c r="J35" i="2"/>
  <c r="I35" i="2"/>
  <c r="H35" i="2"/>
  <c r="G35" i="2"/>
  <c r="O34" i="2"/>
  <c r="N34" i="2"/>
  <c r="M34" i="2"/>
  <c r="L34" i="2"/>
  <c r="K34" i="2"/>
  <c r="J34" i="2"/>
  <c r="I34" i="2"/>
  <c r="H34" i="2"/>
  <c r="G34" i="2"/>
  <c r="O33" i="2"/>
  <c r="N33" i="2"/>
  <c r="M33" i="2"/>
  <c r="L33" i="2"/>
  <c r="K33" i="2"/>
  <c r="J33" i="2"/>
  <c r="I33" i="2"/>
  <c r="H33" i="2"/>
  <c r="G33" i="2"/>
  <c r="O32" i="2"/>
  <c r="N32" i="2"/>
  <c r="M32" i="2"/>
  <c r="L32" i="2"/>
  <c r="K32" i="2"/>
  <c r="J32" i="2"/>
  <c r="I32" i="2"/>
  <c r="H32" i="2"/>
  <c r="G32" i="2"/>
  <c r="O31" i="2"/>
  <c r="N31" i="2"/>
  <c r="M31" i="2"/>
  <c r="L31" i="2"/>
  <c r="K31" i="2"/>
  <c r="J31" i="2"/>
  <c r="I31" i="2"/>
  <c r="H31" i="2"/>
  <c r="G31" i="2"/>
  <c r="O30" i="2"/>
  <c r="N30" i="2"/>
  <c r="M30" i="2"/>
  <c r="L30" i="2"/>
  <c r="K30" i="2"/>
  <c r="J30" i="2"/>
  <c r="I30" i="2"/>
  <c r="H30" i="2"/>
  <c r="G30" i="2"/>
  <c r="O29" i="2"/>
  <c r="N29" i="2"/>
  <c r="M29" i="2"/>
  <c r="L29" i="2"/>
  <c r="K29" i="2"/>
  <c r="J29" i="2"/>
  <c r="I29" i="2"/>
  <c r="H29" i="2"/>
  <c r="G29" i="2"/>
  <c r="O28" i="2"/>
  <c r="N28" i="2"/>
  <c r="M28" i="2"/>
  <c r="L28" i="2"/>
  <c r="K28" i="2"/>
  <c r="J28" i="2"/>
  <c r="I28" i="2"/>
  <c r="H28" i="2"/>
  <c r="G28" i="2"/>
  <c r="O27" i="2"/>
  <c r="N27" i="2"/>
  <c r="M27" i="2"/>
  <c r="L27" i="2"/>
  <c r="K27" i="2"/>
  <c r="I27" i="2"/>
  <c r="H27" i="2"/>
  <c r="G27" i="2"/>
  <c r="O26" i="2"/>
  <c r="N26" i="2"/>
  <c r="M26" i="2"/>
  <c r="L26" i="2"/>
  <c r="K26" i="2"/>
  <c r="I26" i="2"/>
  <c r="H26" i="2"/>
  <c r="G26" i="2"/>
  <c r="O25" i="2"/>
  <c r="N25" i="2"/>
  <c r="M25" i="2"/>
  <c r="L25" i="2"/>
  <c r="K25" i="2"/>
  <c r="I25" i="2"/>
  <c r="H25" i="2"/>
  <c r="G25" i="2"/>
  <c r="O24" i="2"/>
  <c r="N24" i="2"/>
  <c r="M24" i="2"/>
  <c r="L24" i="2"/>
  <c r="K24" i="2"/>
  <c r="I24" i="2"/>
  <c r="H24" i="2"/>
  <c r="G24" i="2"/>
  <c r="O23" i="2"/>
  <c r="N23" i="2"/>
  <c r="M23" i="2"/>
  <c r="L23" i="2"/>
  <c r="K23" i="2"/>
  <c r="I23" i="2"/>
  <c r="H23" i="2"/>
  <c r="G23" i="2"/>
  <c r="O22" i="2"/>
  <c r="N22" i="2"/>
  <c r="M22" i="2"/>
  <c r="L22" i="2"/>
  <c r="K22" i="2"/>
  <c r="I22" i="2"/>
  <c r="H22" i="2"/>
  <c r="O21" i="2"/>
  <c r="N21" i="2"/>
  <c r="M21" i="2"/>
  <c r="L21" i="2"/>
  <c r="K21" i="2"/>
  <c r="I21" i="2"/>
  <c r="H21" i="2"/>
  <c r="O20" i="2"/>
  <c r="N20" i="2"/>
  <c r="M20" i="2"/>
  <c r="L20" i="2"/>
  <c r="K20" i="2"/>
  <c r="I20" i="2"/>
  <c r="H20" i="2"/>
  <c r="O19" i="2"/>
  <c r="N19" i="2"/>
  <c r="M19" i="2"/>
  <c r="L19" i="2"/>
  <c r="K19" i="2"/>
  <c r="I19" i="2"/>
  <c r="H19" i="2"/>
  <c r="O18" i="2"/>
  <c r="N18" i="2"/>
  <c r="M18" i="2"/>
  <c r="L18" i="2"/>
  <c r="K18" i="2"/>
  <c r="I18" i="2"/>
  <c r="H18" i="2"/>
  <c r="O17" i="2"/>
  <c r="N17" i="2"/>
  <c r="M17" i="2"/>
  <c r="L17" i="2"/>
  <c r="K17" i="2"/>
  <c r="I17" i="2"/>
  <c r="H17" i="2"/>
  <c r="O16" i="2"/>
  <c r="N16" i="2"/>
  <c r="M16" i="2"/>
  <c r="L16" i="2"/>
  <c r="K16" i="2"/>
  <c r="I16" i="2"/>
  <c r="H16" i="2"/>
  <c r="O15" i="2"/>
  <c r="N15" i="2"/>
  <c r="M15" i="2"/>
  <c r="L15" i="2"/>
  <c r="K15" i="2"/>
  <c r="I15" i="2"/>
  <c r="H15" i="2"/>
  <c r="O14" i="2"/>
  <c r="N14" i="2"/>
  <c r="M14" i="2"/>
  <c r="L14" i="2"/>
  <c r="K14" i="2"/>
  <c r="I14" i="2"/>
  <c r="H14" i="2"/>
  <c r="O13" i="2"/>
  <c r="N13" i="2"/>
  <c r="M13" i="2"/>
  <c r="L13" i="2"/>
  <c r="K13" i="2"/>
  <c r="I13" i="2"/>
  <c r="H13" i="2"/>
  <c r="O12" i="2"/>
  <c r="N12" i="2"/>
  <c r="M12" i="2"/>
  <c r="L12" i="2"/>
  <c r="K12" i="2"/>
  <c r="J12" i="2"/>
  <c r="I12" i="2"/>
  <c r="H12" i="2"/>
  <c r="O11" i="2"/>
  <c r="N11" i="2"/>
  <c r="M11" i="2"/>
  <c r="L11" i="2"/>
  <c r="K11" i="2"/>
  <c r="J11" i="2"/>
  <c r="I11" i="2"/>
  <c r="H11" i="2"/>
  <c r="O10" i="2"/>
  <c r="N10" i="2"/>
  <c r="M10" i="2"/>
  <c r="L10" i="2"/>
  <c r="K10" i="2"/>
  <c r="J10" i="2"/>
  <c r="I10" i="2"/>
  <c r="H10" i="2"/>
  <c r="O9" i="2"/>
  <c r="N9" i="2"/>
  <c r="M9" i="2"/>
  <c r="L9" i="2"/>
  <c r="K9" i="2"/>
  <c r="J9" i="2"/>
  <c r="I9" i="2"/>
  <c r="H9" i="2"/>
  <c r="M7" i="3" s="1"/>
  <c r="L2" i="3"/>
  <c r="N22" i="13"/>
  <c r="M22" i="13"/>
  <c r="L22" i="13"/>
  <c r="N21" i="13"/>
  <c r="M21" i="13"/>
  <c r="L21" i="13"/>
  <c r="N20" i="13"/>
  <c r="M20" i="13"/>
  <c r="L20" i="13"/>
  <c r="N19" i="13"/>
  <c r="M19" i="13"/>
  <c r="L19" i="13"/>
  <c r="R3" i="3"/>
  <c r="O3" i="3"/>
  <c r="L3" i="3"/>
  <c r="O4" i="3"/>
  <c r="M5" i="2"/>
  <c r="J5" i="2"/>
  <c r="G5" i="2"/>
  <c r="F25" i="3"/>
  <c r="E6"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F19" i="3"/>
  <c r="C7" i="3"/>
  <c r="C8" i="3"/>
  <c r="N39" i="13" l="1"/>
  <c r="M39" i="13"/>
  <c r="L39" i="13"/>
  <c r="N38" i="13"/>
  <c r="M38" i="13"/>
  <c r="L38" i="13"/>
  <c r="F28" i="3" l="1"/>
  <c r="F22" i="3"/>
  <c r="F16" i="3"/>
  <c r="F10" i="3"/>
  <c r="G4" i="3"/>
  <c r="F7" i="3"/>
  <c r="F13" i="3"/>
  <c r="R4" i="3"/>
  <c r="L4" i="3"/>
  <c r="O11" i="3"/>
  <c r="B10" i="3"/>
  <c r="D10" i="3"/>
  <c r="F29" i="3" l="1"/>
  <c r="F23" i="3"/>
  <c r="F17" i="3"/>
  <c r="F11" i="3"/>
  <c r="N8" i="3"/>
  <c r="L32" i="3"/>
  <c r="N39" i="3"/>
  <c r="L31" i="3"/>
  <c r="M18" i="3"/>
  <c r="M65" i="3"/>
  <c r="M64" i="3"/>
  <c r="M48" i="3"/>
  <c r="M32" i="3"/>
  <c r="M16" i="3"/>
  <c r="L60" i="3"/>
  <c r="L44" i="3"/>
  <c r="L28" i="3"/>
  <c r="M20" i="3"/>
  <c r="M51" i="3"/>
  <c r="N38" i="3"/>
  <c r="L46" i="3"/>
  <c r="N37" i="3"/>
  <c r="L29" i="3"/>
  <c r="N52" i="3"/>
  <c r="N51" i="3"/>
  <c r="L43" i="3"/>
  <c r="M52" i="3"/>
  <c r="N55" i="3"/>
  <c r="L47" i="3"/>
  <c r="M66" i="3"/>
  <c r="M17" i="3"/>
  <c r="M47" i="3"/>
  <c r="M30" i="3"/>
  <c r="L26" i="3"/>
  <c r="N65" i="3"/>
  <c r="N49" i="3"/>
  <c r="N33" i="3"/>
  <c r="N17" i="3"/>
  <c r="M61" i="3"/>
  <c r="M45" i="3"/>
  <c r="M29" i="3"/>
  <c r="M13" i="3"/>
  <c r="L57" i="3"/>
  <c r="L41" i="3"/>
  <c r="L25" i="3"/>
  <c r="N40" i="3"/>
  <c r="M35" i="3"/>
  <c r="N22" i="3"/>
  <c r="M33" i="3"/>
  <c r="N36" i="3"/>
  <c r="N35" i="3"/>
  <c r="M15" i="3"/>
  <c r="N34" i="3"/>
  <c r="L58" i="3"/>
  <c r="N64" i="3"/>
  <c r="N48" i="3"/>
  <c r="N32" i="3"/>
  <c r="N16" i="3"/>
  <c r="M60" i="3"/>
  <c r="M44" i="3"/>
  <c r="M28" i="3"/>
  <c r="M12" i="3"/>
  <c r="L56" i="3"/>
  <c r="L40" i="3"/>
  <c r="L24" i="3"/>
  <c r="N24" i="3"/>
  <c r="M67" i="3"/>
  <c r="M50" i="3"/>
  <c r="M49" i="3"/>
  <c r="L59" i="3"/>
  <c r="M62" i="3"/>
  <c r="N31" i="3"/>
  <c r="R7" i="3"/>
  <c r="N56" i="3"/>
  <c r="L64" i="3"/>
  <c r="N23" i="3"/>
  <c r="M34" i="3"/>
  <c r="N21" i="3"/>
  <c r="N67" i="3"/>
  <c r="M31" i="3"/>
  <c r="N18" i="3"/>
  <c r="N47" i="3"/>
  <c r="M43" i="3"/>
  <c r="L55" i="3"/>
  <c r="N46" i="3"/>
  <c r="N30" i="3"/>
  <c r="N14" i="3"/>
  <c r="M58" i="3"/>
  <c r="M42" i="3"/>
  <c r="M26" i="3"/>
  <c r="M10" i="3"/>
  <c r="L54" i="3"/>
  <c r="L38" i="3"/>
  <c r="L22" i="3"/>
  <c r="Q7" i="3"/>
  <c r="P11" i="3"/>
  <c r="M36" i="3"/>
  <c r="M19" i="3"/>
  <c r="L62" i="3"/>
  <c r="L61" i="3"/>
  <c r="N19" i="3"/>
  <c r="L27" i="3"/>
  <c r="N50" i="3"/>
  <c r="M14" i="3"/>
  <c r="N15" i="3"/>
  <c r="M27" i="3"/>
  <c r="L39" i="3"/>
  <c r="N62" i="3"/>
  <c r="N61" i="3"/>
  <c r="N45" i="3"/>
  <c r="N29" i="3"/>
  <c r="N13" i="3"/>
  <c r="M57" i="3"/>
  <c r="M41" i="3"/>
  <c r="M25" i="3"/>
  <c r="M9" i="3"/>
  <c r="L53" i="3"/>
  <c r="L37" i="3"/>
  <c r="L21" i="3"/>
  <c r="N7" i="3"/>
  <c r="L48" i="3"/>
  <c r="L63" i="3"/>
  <c r="N54" i="3"/>
  <c r="L30" i="3"/>
  <c r="N53" i="3"/>
  <c r="L45" i="3"/>
  <c r="N20" i="3"/>
  <c r="M63" i="3"/>
  <c r="N66" i="3"/>
  <c r="M46" i="3"/>
  <c r="L42" i="3"/>
  <c r="N63" i="3"/>
  <c r="M59" i="3"/>
  <c r="M11" i="3"/>
  <c r="L23" i="3"/>
  <c r="N60" i="3"/>
  <c r="N44" i="3"/>
  <c r="N28" i="3"/>
  <c r="N12" i="3"/>
  <c r="M56" i="3"/>
  <c r="M40" i="3"/>
  <c r="M24" i="3"/>
  <c r="M8" i="3"/>
  <c r="L52" i="3"/>
  <c r="L36" i="3"/>
  <c r="N59" i="3"/>
  <c r="N43" i="3"/>
  <c r="N27" i="3"/>
  <c r="N11" i="3"/>
  <c r="M55" i="3"/>
  <c r="M39" i="3"/>
  <c r="M23" i="3"/>
  <c r="L67" i="3"/>
  <c r="L51" i="3"/>
  <c r="L35" i="3"/>
  <c r="N58" i="3"/>
  <c r="N42" i="3"/>
  <c r="N26" i="3"/>
  <c r="N10" i="3"/>
  <c r="M54" i="3"/>
  <c r="M38" i="3"/>
  <c r="M22" i="3"/>
  <c r="L66" i="3"/>
  <c r="L50" i="3"/>
  <c r="L34" i="3"/>
  <c r="N57" i="3"/>
  <c r="N41" i="3"/>
  <c r="N25" i="3"/>
  <c r="N9" i="3"/>
  <c r="M53" i="3"/>
  <c r="M37" i="3"/>
  <c r="M21" i="3"/>
  <c r="L65" i="3"/>
  <c r="L49" i="3"/>
  <c r="L33" i="3"/>
  <c r="D6" i="3"/>
  <c r="D7" i="3"/>
  <c r="D8" i="3"/>
  <c r="D9"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5" i="3"/>
  <c r="C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5" i="3"/>
  <c r="B6" i="3"/>
  <c r="B7" i="3"/>
  <c r="B8" i="3"/>
  <c r="B9"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5" i="3"/>
  <c r="O9" i="3"/>
  <c r="O10" i="3"/>
  <c r="O12" i="3"/>
  <c r="O13" i="3"/>
  <c r="O14" i="3"/>
  <c r="O15" i="3"/>
  <c r="O16" i="3"/>
  <c r="O17" i="3"/>
  <c r="O18" i="3"/>
  <c r="O19" i="3"/>
  <c r="O20" i="3"/>
  <c r="O21" i="3"/>
  <c r="O24" i="3"/>
  <c r="O25" i="3"/>
  <c r="N68" i="3" l="1"/>
  <c r="I10" i="3" s="1"/>
  <c r="I11" i="3" s="1"/>
  <c r="M68" i="3"/>
  <c r="H10" i="3" s="1"/>
  <c r="H11" i="3" s="1"/>
  <c r="L68" i="3"/>
  <c r="G10" i="3" s="1"/>
  <c r="G11" i="3" s="1"/>
  <c r="S44" i="3"/>
  <c r="R60" i="3"/>
  <c r="P19" i="3"/>
  <c r="R15" i="3"/>
  <c r="T25" i="3"/>
  <c r="S26" i="3"/>
  <c r="Q16" i="3"/>
  <c r="S25" i="3"/>
  <c r="Q15" i="3"/>
  <c r="R59" i="3"/>
  <c r="R43" i="3"/>
  <c r="R27" i="3"/>
  <c r="R11" i="3"/>
  <c r="S56" i="3"/>
  <c r="S40" i="3"/>
  <c r="S24" i="3"/>
  <c r="S8" i="3"/>
  <c r="T53" i="3"/>
  <c r="T37" i="3"/>
  <c r="T21" i="3"/>
  <c r="P18" i="3"/>
  <c r="R30" i="3"/>
  <c r="T24" i="3"/>
  <c r="R13" i="3"/>
  <c r="S10" i="3"/>
  <c r="P7" i="3"/>
  <c r="R44" i="3"/>
  <c r="Q14" i="3"/>
  <c r="R58" i="3"/>
  <c r="R42" i="3"/>
  <c r="R26" i="3"/>
  <c r="R10" i="3"/>
  <c r="S55" i="3"/>
  <c r="S39" i="3"/>
  <c r="S23" i="3"/>
  <c r="T7" i="3"/>
  <c r="T52" i="3"/>
  <c r="T36" i="3"/>
  <c r="T20" i="3"/>
  <c r="P17" i="3"/>
  <c r="Q19" i="3"/>
  <c r="S28" i="3"/>
  <c r="R46" i="3"/>
  <c r="S27" i="3"/>
  <c r="R28" i="3"/>
  <c r="Q13" i="3"/>
  <c r="R57" i="3"/>
  <c r="R41" i="3"/>
  <c r="R25" i="3"/>
  <c r="R9" i="3"/>
  <c r="S54" i="3"/>
  <c r="S38" i="3"/>
  <c r="S22" i="3"/>
  <c r="T67" i="3"/>
  <c r="T51" i="3"/>
  <c r="T35" i="3"/>
  <c r="T19" i="3"/>
  <c r="P16" i="3"/>
  <c r="R47" i="3"/>
  <c r="R61" i="3"/>
  <c r="P20" i="3"/>
  <c r="R12" i="3"/>
  <c r="Q12" i="3"/>
  <c r="R56" i="3"/>
  <c r="R40" i="3"/>
  <c r="R24" i="3"/>
  <c r="R8" i="3"/>
  <c r="S53" i="3"/>
  <c r="S37" i="3"/>
  <c r="S21" i="3"/>
  <c r="T66" i="3"/>
  <c r="T50" i="3"/>
  <c r="T34" i="3"/>
  <c r="T18" i="3"/>
  <c r="P15" i="3"/>
  <c r="R31" i="3"/>
  <c r="T41" i="3"/>
  <c r="S43" i="3"/>
  <c r="R39" i="3"/>
  <c r="S7" i="3"/>
  <c r="T65" i="3"/>
  <c r="T49" i="3"/>
  <c r="T17" i="3"/>
  <c r="S12" i="3"/>
  <c r="S42" i="3"/>
  <c r="S57" i="3"/>
  <c r="R55" i="3"/>
  <c r="S20" i="3"/>
  <c r="R54" i="3"/>
  <c r="R38" i="3"/>
  <c r="R22" i="3"/>
  <c r="S67" i="3"/>
  <c r="S51" i="3"/>
  <c r="S35" i="3"/>
  <c r="S19" i="3"/>
  <c r="T64" i="3"/>
  <c r="T48" i="3"/>
  <c r="T32" i="3"/>
  <c r="T16" i="3"/>
  <c r="P13" i="3"/>
  <c r="P22" i="3"/>
  <c r="R62" i="3"/>
  <c r="T40" i="3"/>
  <c r="S58" i="3"/>
  <c r="T23" i="3"/>
  <c r="T38" i="3"/>
  <c r="R23" i="3"/>
  <c r="S36" i="3"/>
  <c r="T33" i="3"/>
  <c r="Q25" i="3"/>
  <c r="R53" i="3"/>
  <c r="R37" i="3"/>
  <c r="R21" i="3"/>
  <c r="S66" i="3"/>
  <c r="S50" i="3"/>
  <c r="S34" i="3"/>
  <c r="S18" i="3"/>
  <c r="T63" i="3"/>
  <c r="T47" i="3"/>
  <c r="T31" i="3"/>
  <c r="T15" i="3"/>
  <c r="P12" i="3"/>
  <c r="T56" i="3"/>
  <c r="Q17" i="3"/>
  <c r="T39" i="3"/>
  <c r="S41" i="3"/>
  <c r="Q11" i="3"/>
  <c r="R52" i="3"/>
  <c r="R36" i="3"/>
  <c r="R20" i="3"/>
  <c r="S65" i="3"/>
  <c r="S49" i="3"/>
  <c r="S33" i="3"/>
  <c r="S17" i="3"/>
  <c r="T62" i="3"/>
  <c r="T46" i="3"/>
  <c r="T30" i="3"/>
  <c r="T14" i="3"/>
  <c r="S60" i="3"/>
  <c r="T9" i="3"/>
  <c r="R29" i="3"/>
  <c r="T54" i="3"/>
  <c r="Q23" i="3"/>
  <c r="R67" i="3"/>
  <c r="R51" i="3"/>
  <c r="R35" i="3"/>
  <c r="R19" i="3"/>
  <c r="S64" i="3"/>
  <c r="S48" i="3"/>
  <c r="S32" i="3"/>
  <c r="S16" i="3"/>
  <c r="T61" i="3"/>
  <c r="T45" i="3"/>
  <c r="T29" i="3"/>
  <c r="T13" i="3"/>
  <c r="P26" i="3"/>
  <c r="R63" i="3"/>
  <c r="T57" i="3"/>
  <c r="R14" i="3"/>
  <c r="P21" i="3"/>
  <c r="T22" i="3"/>
  <c r="S52" i="3"/>
  <c r="P14" i="3"/>
  <c r="Q22" i="3"/>
  <c r="R66" i="3"/>
  <c r="R50" i="3"/>
  <c r="R34" i="3"/>
  <c r="R18" i="3"/>
  <c r="S63" i="3"/>
  <c r="S47" i="3"/>
  <c r="S31" i="3"/>
  <c r="S15" i="3"/>
  <c r="T60" i="3"/>
  <c r="T44" i="3"/>
  <c r="T28" i="3"/>
  <c r="T12" i="3"/>
  <c r="P25" i="3"/>
  <c r="Q18" i="3"/>
  <c r="S11" i="3"/>
  <c r="R45" i="3"/>
  <c r="T55" i="3"/>
  <c r="S9" i="3"/>
  <c r="Q21" i="3"/>
  <c r="R65" i="3"/>
  <c r="R49" i="3"/>
  <c r="R33" i="3"/>
  <c r="R17" i="3"/>
  <c r="S62" i="3"/>
  <c r="S46" i="3"/>
  <c r="S30" i="3"/>
  <c r="S14" i="3"/>
  <c r="T59" i="3"/>
  <c r="T43" i="3"/>
  <c r="T27" i="3"/>
  <c r="T11" i="3"/>
  <c r="S59" i="3"/>
  <c r="T8" i="3"/>
  <c r="Q20" i="3"/>
  <c r="R64" i="3"/>
  <c r="R48" i="3"/>
  <c r="R32" i="3"/>
  <c r="R16" i="3"/>
  <c r="S61" i="3"/>
  <c r="S45" i="3"/>
  <c r="S29" i="3"/>
  <c r="S13" i="3"/>
  <c r="T58" i="3"/>
  <c r="T42" i="3"/>
  <c r="T26" i="3"/>
  <c r="T10" i="3"/>
  <c r="P23" i="3"/>
  <c r="Q39" i="3"/>
  <c r="P57" i="3"/>
  <c r="P41" i="3"/>
  <c r="O37" i="3"/>
  <c r="Q54" i="3"/>
  <c r="Q38" i="3"/>
  <c r="P56" i="3"/>
  <c r="P40" i="3"/>
  <c r="O52" i="3"/>
  <c r="O36" i="3"/>
  <c r="Q55" i="3"/>
  <c r="O53" i="3"/>
  <c r="Q53" i="3"/>
  <c r="Q37" i="3"/>
  <c r="P55" i="3"/>
  <c r="P39" i="3"/>
  <c r="O67" i="3"/>
  <c r="O51" i="3"/>
  <c r="O35" i="3"/>
  <c r="P38" i="3"/>
  <c r="Q67" i="3"/>
  <c r="O65" i="3"/>
  <c r="Q50" i="3"/>
  <c r="Q65" i="3"/>
  <c r="Q49" i="3"/>
  <c r="Q33" i="3"/>
  <c r="P67" i="3"/>
  <c r="P51" i="3"/>
  <c r="P35" i="3"/>
  <c r="O63" i="3"/>
  <c r="O47" i="3"/>
  <c r="O50" i="3"/>
  <c r="P52" i="3"/>
  <c r="O48" i="3"/>
  <c r="Q64" i="3"/>
  <c r="Q48" i="3"/>
  <c r="Q32" i="3"/>
  <c r="P66" i="3"/>
  <c r="P50" i="3"/>
  <c r="P34" i="3"/>
  <c r="O62" i="3"/>
  <c r="O46" i="3"/>
  <c r="O33" i="3"/>
  <c r="Q63" i="3"/>
  <c r="Q47" i="3"/>
  <c r="P65" i="3"/>
  <c r="P49" i="3"/>
  <c r="P33" i="3"/>
  <c r="O61" i="3"/>
  <c r="O45" i="3"/>
  <c r="O66" i="3"/>
  <c r="Q66" i="3"/>
  <c r="P36" i="3"/>
  <c r="Q62" i="3"/>
  <c r="Q46" i="3"/>
  <c r="P64" i="3"/>
  <c r="P48" i="3"/>
  <c r="P32" i="3"/>
  <c r="O60" i="3"/>
  <c r="O44" i="3"/>
  <c r="Q61" i="3"/>
  <c r="Q45" i="3"/>
  <c r="P63" i="3"/>
  <c r="P47" i="3"/>
  <c r="O59" i="3"/>
  <c r="O43" i="3"/>
  <c r="Q35" i="3"/>
  <c r="P53" i="3"/>
  <c r="Q34" i="3"/>
  <c r="O64" i="3"/>
  <c r="Q60" i="3"/>
  <c r="Q44" i="3"/>
  <c r="P62" i="3"/>
  <c r="P46" i="3"/>
  <c r="O58" i="3"/>
  <c r="O42" i="3"/>
  <c r="Q59" i="3"/>
  <c r="Q43" i="3"/>
  <c r="P61" i="3"/>
  <c r="P45" i="3"/>
  <c r="O57" i="3"/>
  <c r="O41" i="3"/>
  <c r="Q52" i="3"/>
  <c r="O49" i="3"/>
  <c r="O32" i="3"/>
  <c r="Q58" i="3"/>
  <c r="Q42" i="3"/>
  <c r="P60" i="3"/>
  <c r="P44" i="3"/>
  <c r="O56" i="3"/>
  <c r="O40" i="3"/>
  <c r="Q51" i="3"/>
  <c r="Q57" i="3"/>
  <c r="Q41" i="3"/>
  <c r="P59" i="3"/>
  <c r="P43" i="3"/>
  <c r="O55" i="3"/>
  <c r="O39" i="3"/>
  <c r="Q36" i="3"/>
  <c r="P54" i="3"/>
  <c r="O34" i="3"/>
  <c r="P37" i="3"/>
  <c r="Q56" i="3"/>
  <c r="Q40" i="3"/>
  <c r="P58" i="3"/>
  <c r="P42" i="3"/>
  <c r="O54" i="3"/>
  <c r="O38" i="3"/>
  <c r="O31" i="3"/>
  <c r="Q31" i="3"/>
  <c r="P31" i="3"/>
  <c r="O30" i="3"/>
  <c r="Q30" i="3"/>
  <c r="P30" i="3"/>
  <c r="O29" i="3"/>
  <c r="Q29" i="3"/>
  <c r="P29" i="3"/>
  <c r="O28" i="3"/>
  <c r="Q28" i="3"/>
  <c r="P28" i="3"/>
  <c r="Q10" i="3"/>
  <c r="P10" i="3"/>
  <c r="Q9" i="3"/>
  <c r="P9" i="3"/>
  <c r="P8" i="3"/>
  <c r="O8" i="3"/>
  <c r="Q8" i="3"/>
  <c r="O7" i="3"/>
  <c r="O27" i="3"/>
  <c r="Q27" i="3"/>
  <c r="P27" i="3"/>
  <c r="O26" i="3"/>
  <c r="Q26" i="3"/>
  <c r="O23" i="3"/>
  <c r="Q24" i="3"/>
  <c r="O22" i="3"/>
  <c r="P24" i="3"/>
  <c r="S68" i="3" l="1"/>
  <c r="H22" i="3" s="1"/>
  <c r="H23" i="3" s="1"/>
  <c r="R68" i="3"/>
  <c r="G22" i="3" s="1"/>
  <c r="G23" i="3" s="1"/>
  <c r="T68" i="3"/>
  <c r="I22" i="3" s="1"/>
  <c r="I23" i="3" s="1"/>
  <c r="Q68" i="3"/>
  <c r="I16" i="3" s="1"/>
  <c r="I17" i="3" s="1"/>
  <c r="I29" i="3" s="1"/>
  <c r="P68" i="3"/>
  <c r="H16" i="3" s="1"/>
  <c r="H17" i="3" s="1"/>
  <c r="O68" i="3"/>
  <c r="G16" i="3" s="1"/>
  <c r="G17" i="3" s="1"/>
  <c r="H29" i="3" l="1"/>
  <c r="G29" i="3"/>
  <c r="I28" i="3"/>
  <c r="G28" i="3"/>
  <c r="H28" i="3"/>
  <c r="D70" i="2" l="1"/>
  <c r="C70" i="2"/>
  <c r="B70" i="2"/>
  <c r="D66" i="3" l="1"/>
  <c r="B66" i="3"/>
  <c r="C6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tc={DD1BA288-ADDB-4F88-8566-20247977E78A}</author>
  </authors>
  <commentList>
    <comment ref="A1" authorId="0" shapeId="0" xr:uid="{DD1BA288-ADDB-4F88-8566-20247977E78A}">
      <text>
        <t>[Threaded comment]
Your version of Excel allows you to read this threaded comment; however, any edits to it will get removed if the file is opened in a newer version of Excel. Learn more: https://go.microsoft.com/fwlink/?linkid=870924
Comment:
    This is a modified example for illustration purposes only. The actual calculations for the Oil and Gas rule were done in a more detailed workbook developed by OAQPS.</t>
      </text>
    </comment>
  </commentList>
</comments>
</file>

<file path=xl/sharedStrings.xml><?xml version="1.0" encoding="utf-8"?>
<sst xmlns="http://schemas.openxmlformats.org/spreadsheetml/2006/main" count="232" uniqueCount="111">
  <si>
    <t>Present Value Year</t>
  </si>
  <si>
    <t>Dollar Year</t>
  </si>
  <si>
    <t>Emission Changes</t>
  </si>
  <si>
    <t>CO2 (metric tons)</t>
  </si>
  <si>
    <t>CH4 (metric tons)</t>
  </si>
  <si>
    <t>N2O (metric tons)</t>
  </si>
  <si>
    <t>CO2</t>
  </si>
  <si>
    <t>CH4</t>
  </si>
  <si>
    <t>N2O</t>
  </si>
  <si>
    <t>Year</t>
  </si>
  <si>
    <t>Totals</t>
  </si>
  <si>
    <t>Gas</t>
  </si>
  <si>
    <t>Discount Rate</t>
  </si>
  <si>
    <r>
      <t>Source:</t>
    </r>
    <r>
      <rPr>
        <i/>
        <sz val="11"/>
        <color theme="1"/>
        <rFont val="Calibri"/>
        <family val="2"/>
        <scheme val="minor"/>
      </rPr>
      <t xml:space="preserve"> EPA Report on the Social Cost of Greenhouse Gases: Estimates Incorporating Recent Scientific Advances (https://www.epa.gov/system/files/documents/2023-12/epa_scghg_2023_report_final.pdf)</t>
    </r>
  </si>
  <si>
    <t>GDP Deflator (used to convert from 2020$ to currency dollar year)</t>
  </si>
  <si>
    <t>GDP index</t>
  </si>
  <si>
    <t>2020 Deflator</t>
  </si>
  <si>
    <t>Number of periods (N)</t>
  </si>
  <si>
    <t>GHG</t>
  </si>
  <si>
    <t xml:space="preserve">Total </t>
  </si>
  <si>
    <t>Total</t>
  </si>
  <si>
    <t>Step 1</t>
  </si>
  <si>
    <t>Step 2</t>
  </si>
  <si>
    <t>Step 3</t>
  </si>
  <si>
    <t>Step 4</t>
  </si>
  <si>
    <t>Step 5</t>
  </si>
  <si>
    <t>Step 6</t>
  </si>
  <si>
    <t>EPA analysts estimated the methane reductions from the rule and converted them to metric tons</t>
  </si>
  <si>
    <t>The RIA for the Oil and Gas rule included a table of the methane emissions reduced as a consequence of the rule. Notice that the values reported in the RIA are rounded to two significant figures, but they reflect the same values described in Step 1 of this example.</t>
  </si>
  <si>
    <t>O&amp;G Final Rule CH4 Reductions</t>
  </si>
  <si>
    <t>Short tons to Metric Tons</t>
  </si>
  <si>
    <t>CH4 Short Tons</t>
  </si>
  <si>
    <t>CH4 Metric Tons</t>
  </si>
  <si>
    <t>Undiscounted, Monetized Value of CH4 Emissions Changes (millions, 2019$)</t>
  </si>
  <si>
    <t>Discounted, Monetized Value of CH4 Emissions Changes (millions, 2019$)</t>
  </si>
  <si>
    <t>Table 3-2        Projected Annual Reductions of Methane, VOC, and HAP Emission Reductions under the Final NSPS OOOOb and EG OOOOc, 2024–2038</t>
  </si>
  <si>
    <t>Table 3-4       Undiscounted Monetized Climate Benefits under the Final NSPS OOOOb and EG OOOOc, 2024–2038 (millions, 2019$)</t>
  </si>
  <si>
    <t>Table 3-5        Discounted Monetized Climate Benefits under the Final NSPS OOOOb and EG OOOOc, 2024–2038 (millions, 2019$)</t>
  </si>
  <si>
    <t>Discounted Back to 2021</t>
  </si>
  <si>
    <t>Emissions Changes</t>
  </si>
  <si>
    <t>Undiscounted</t>
  </si>
  <si>
    <t>Discounted back to 2021</t>
  </si>
  <si>
    <t>Methane 
(short tons)</t>
  </si>
  <si>
    <t>VOC
(short tons)</t>
  </si>
  <si>
    <t>HAP
(short tons)</t>
  </si>
  <si>
    <t>Methane 
(metric tons CO2  Eq.
using GWP=28)</t>
  </si>
  <si>
    <t/>
  </si>
  <si>
    <t>Present and Annualized Values of CO2 Emission Changes (millions, 2019$)</t>
  </si>
  <si>
    <t>Present Value in 2021 (2019$)</t>
  </si>
  <si>
    <t>Annualized Value (15 Periods, 2019$)</t>
  </si>
  <si>
    <t>Present and Annualized Values of CH4 Emission Changes (millions, 2019$)</t>
  </si>
  <si>
    <t>Present and Annualized Values of N2O Emission Changes (millions, 2019$)</t>
  </si>
  <si>
    <t>PV</t>
  </si>
  <si>
    <t>Note: Values rounded to two significant figures. Totals may not appear to add correctly due to rounding.</t>
  </si>
  <si>
    <t>EAV</t>
  </si>
  <si>
    <t>Total Present and Annualized Values of all GHG Emission Changes(CO2, CH4, and N2O) (millions, 2019$)</t>
  </si>
  <si>
    <t>Number of years (N)</t>
  </si>
  <si>
    <t>Emission Changes (metric tons)</t>
  </si>
  <si>
    <t>Emissions Changes (metric tons)</t>
  </si>
  <si>
    <t>Annual Unrounded SC-CO2, SC-CH4, and SC-N2O Values, 2020-2080 (in 2020$)</t>
  </si>
  <si>
    <t>Version</t>
  </si>
  <si>
    <t>Release Notes</t>
  </si>
  <si>
    <t>1.0</t>
  </si>
  <si>
    <t>Initial Release</t>
  </si>
  <si>
    <t>Instructions tab explaining how to use the spreadsheet</t>
  </si>
  <si>
    <t>FAQs tab for frequently asked questions</t>
  </si>
  <si>
    <t>Release notes tab</t>
  </si>
  <si>
    <t>Data tab to enter emission changes</t>
  </si>
  <si>
    <t>Answer</t>
  </si>
  <si>
    <r>
      <t xml:space="preserve">Users should complete boxes colored in </t>
    </r>
    <r>
      <rPr>
        <b/>
        <sz val="14"/>
        <color rgb="FFCC00FF"/>
        <rFont val="Calibri"/>
        <family val="2"/>
        <scheme val="minor"/>
      </rPr>
      <t>lavender</t>
    </r>
    <r>
      <rPr>
        <b/>
        <sz val="14"/>
        <color theme="1"/>
        <rFont val="Calibri"/>
        <family val="2"/>
        <scheme val="minor"/>
      </rPr>
      <t xml:space="preserve">, </t>
    </r>
    <r>
      <rPr>
        <b/>
        <sz val="14"/>
        <color theme="5"/>
        <rFont val="Calibri"/>
        <family val="2"/>
        <scheme val="minor"/>
      </rPr>
      <t>orange</t>
    </r>
    <r>
      <rPr>
        <b/>
        <sz val="14"/>
        <color theme="1"/>
        <rFont val="Calibri"/>
        <family val="2"/>
        <scheme val="minor"/>
      </rPr>
      <t xml:space="preserve">, and </t>
    </r>
    <r>
      <rPr>
        <b/>
        <sz val="14"/>
        <color theme="9"/>
        <rFont val="Calibri"/>
        <family val="2"/>
        <scheme val="minor"/>
      </rPr>
      <t>green</t>
    </r>
    <r>
      <rPr>
        <b/>
        <sz val="14"/>
        <color theme="1"/>
        <rFont val="Calibri"/>
        <family val="2"/>
        <scheme val="minor"/>
      </rPr>
      <t>.</t>
    </r>
  </si>
  <si>
    <t>Please confirm this is correct</t>
  </si>
  <si>
    <t>Years used in Annualization</t>
  </si>
  <si>
    <t>DATA ENTRY: SOCIAL COST OF GREENHOUSE GAS (SC-GHG) APPLICATION WORKBOOK</t>
  </si>
  <si>
    <t>Freqently Asked Questions and Issues</t>
  </si>
  <si>
    <t>Issue</t>
  </si>
  <si>
    <t>I cannot edit the formulas in the spreadsheet?</t>
  </si>
  <si>
    <t>You should not need to edit this spredsheet. You should only need to complete boxes colored in lavender, orange, and green on the Data tab and use the results in the light blue boxes on the Results tab. Most of the cells in the workbook are locked. This allows for a consistent application of the SC-GHG values. If you have suggestions for improvments or think that there is an error in the application, please contact the EPA's National Center for Environmental Economics (NCEE).</t>
  </si>
  <si>
    <r>
      <t>Summary: 
1. On the sheet labeled "</t>
    </r>
    <r>
      <rPr>
        <b/>
        <sz val="14"/>
        <color theme="4"/>
        <rFont val="Calibri"/>
        <family val="2"/>
        <scheme val="minor"/>
      </rPr>
      <t>Data</t>
    </r>
    <r>
      <rPr>
        <b/>
        <sz val="14"/>
        <color theme="1"/>
        <rFont val="Calibri"/>
        <family val="2"/>
        <scheme val="minor"/>
      </rPr>
      <t xml:space="preserve">," users should complete boxes colored in </t>
    </r>
    <r>
      <rPr>
        <b/>
        <sz val="14"/>
        <color rgb="FFCC00FF"/>
        <rFont val="Calibri"/>
        <family val="2"/>
        <scheme val="minor"/>
      </rPr>
      <t>lavender</t>
    </r>
    <r>
      <rPr>
        <b/>
        <sz val="14"/>
        <color theme="1"/>
        <rFont val="Calibri"/>
        <family val="2"/>
        <scheme val="minor"/>
      </rPr>
      <t xml:space="preserve">, </t>
    </r>
    <r>
      <rPr>
        <b/>
        <sz val="14"/>
        <color theme="5"/>
        <rFont val="Calibri"/>
        <family val="2"/>
        <scheme val="minor"/>
      </rPr>
      <t>orange</t>
    </r>
    <r>
      <rPr>
        <b/>
        <sz val="14"/>
        <color theme="1"/>
        <rFont val="Calibri"/>
        <family val="2"/>
        <scheme val="minor"/>
      </rPr>
      <t xml:space="preserve">, and </t>
    </r>
    <r>
      <rPr>
        <b/>
        <sz val="14"/>
        <color theme="9"/>
        <rFont val="Calibri"/>
        <family val="2"/>
        <scheme val="minor"/>
      </rPr>
      <t>green</t>
    </r>
    <r>
      <rPr>
        <b/>
        <sz val="14"/>
        <color theme="1"/>
        <rFont val="Calibri"/>
        <family val="2"/>
        <scheme val="minor"/>
      </rPr>
      <t xml:space="preserve">. Please do not make changes to any other cells in the sheet.
2. The present value and annualized value of the emission changes using the SC-GHG for each discount rate are shown in </t>
    </r>
    <r>
      <rPr>
        <b/>
        <sz val="14"/>
        <color rgb="FF00B0F0"/>
        <rFont val="Calibri"/>
        <family val="2"/>
        <scheme val="minor"/>
      </rPr>
      <t>light blue</t>
    </r>
    <r>
      <rPr>
        <b/>
        <sz val="14"/>
        <color theme="1"/>
        <rFont val="Calibri"/>
        <family val="2"/>
        <scheme val="minor"/>
      </rPr>
      <t xml:space="preserve"> cells on the sheets labeled "Results - Constant Rate" and "Results - Ramsey Schedule."</t>
    </r>
  </si>
  <si>
    <t>Read Me tab with an information overview of the workbook</t>
  </si>
  <si>
    <t>Results tab using constant discounting</t>
  </si>
  <si>
    <t>Technical Background tab with a more technical discussion of the SC-GHG and the workbook</t>
  </si>
  <si>
    <t>Example tab based on the December 2023 analysis accompanying EPA's Final Oil and Gas Rule</t>
  </si>
  <si>
    <r>
      <t>Step 3:</t>
    </r>
    <r>
      <rPr>
        <sz val="14"/>
        <color rgb="FF000000"/>
        <rFont val="Calibri"/>
        <family val="2"/>
        <scheme val="minor"/>
      </rPr>
      <t xml:space="preserve"> </t>
    </r>
    <r>
      <rPr>
        <b/>
        <u/>
        <sz val="14"/>
        <color rgb="FF000000"/>
        <rFont val="Calibri"/>
        <family val="2"/>
        <scheme val="minor"/>
      </rPr>
      <t xml:space="preserve">Select the desired present value year from the drop-down list in the </t>
    </r>
    <r>
      <rPr>
        <b/>
        <u/>
        <sz val="14"/>
        <color rgb="FFCC00FF"/>
        <rFont val="Calibri"/>
        <family val="2"/>
        <scheme val="minor"/>
      </rPr>
      <t>lavender</t>
    </r>
    <r>
      <rPr>
        <b/>
        <u/>
        <sz val="14"/>
        <color rgb="FF000000"/>
        <rFont val="Calibri"/>
        <family val="2"/>
        <scheme val="minor"/>
      </rPr>
      <t xml:space="preserve"> box (cell D2) on the Data tab</t>
    </r>
    <r>
      <rPr>
        <sz val="14"/>
        <color rgb="FF000000"/>
        <rFont val="Calibri"/>
        <family val="2"/>
        <scheme val="minor"/>
      </rPr>
      <t>.
  • The monetized values of GHG emission reductions are discounted to estimate a present value. The present value year is currently entered as 2024. To discount the monetized values to a different present value year, please select the desired year from the drop-down list.
  • The present year is analysis-specific. For example, in an RIA, it could be the year in which the rule is promulgated, the first year of compliance with a rule, or the first year the rule is to take effect, or based on some other condition.</t>
    </r>
    <r>
      <rPr>
        <b/>
        <sz val="14"/>
        <color rgb="FF000000"/>
        <rFont val="Calibri"/>
        <family val="2"/>
        <scheme val="minor"/>
      </rPr>
      <t xml:space="preserve">
</t>
    </r>
  </si>
  <si>
    <t>Near-term Ramsey Discount Rate</t>
  </si>
  <si>
    <t>Constant discounting</t>
  </si>
  <si>
    <t xml:space="preserve">Constant discounting </t>
  </si>
  <si>
    <t>Near-Term Ramsey Discount Rate</t>
  </si>
  <si>
    <t>Date</t>
  </si>
  <si>
    <t>1.0.1</t>
  </si>
  <si>
    <r>
      <rPr>
        <i/>
        <u/>
        <sz val="11"/>
        <color theme="1"/>
        <rFont val="Calibri"/>
        <family val="2"/>
        <scheme val="minor"/>
      </rPr>
      <t>Source:</t>
    </r>
    <r>
      <rPr>
        <i/>
        <sz val="11"/>
        <color theme="1"/>
        <rFont val="Calibri"/>
        <family val="2"/>
        <scheme val="minor"/>
      </rPr>
      <t xml:space="preserve"> Gross domestic product (implicit price deflator), Index 2017=100, Annual, Not Seasonally Adjusted; Federal Reserve Economic Data. Downloaded 03-13-24 (https://fred.stlouisfed.org/series/A191RD3A086NBEA)</t>
    </r>
  </si>
  <si>
    <t>Updated Gross Domestic Product (implicit price deflator) data (C140:O141, Data tab) from https://fred.stlouisfed.org/series/A191RD3A086NBEA. This update 
• includes revised BEA data, 
• changed the Index to 2017=100 (previously 2012=100), 
• added data for 2023.</t>
  </si>
  <si>
    <t>Corrected the formula for Undiscounted, Monetized Value of Emission Changes (G9:O69, Data tab) to access the 2011 deflator, and extended the range of that formula to access the 2023 deflator.</t>
  </si>
  <si>
    <t>Corrected SC-GHG Values for CO2, 2025, 1.5% (cell D80, Data tab); N2O, 2032, 2.5% (cell H32, Data tab); and N2O, 2047, 1.5% (cell J102, Data tab).</t>
  </si>
  <si>
    <t>Modified Dollar Year box (Orange box, cell D3, Data tab) to include 2023.</t>
  </si>
  <si>
    <t>Minor corrections to SC-GHG values, undiscounted monetized values formulas, and Example tab. Updated the GDP deflator.</t>
  </si>
  <si>
    <t>Added footnotes to Example tab discussing the following:
• The implicit price deflator used for the example.
• Clarification on the interpretation of the annualized value.</t>
  </si>
  <si>
    <t>Illustrative example of how to use this workbook (adapted from the December 2023 analysis accompanying EPA's Final Oil and Gas Rule)</t>
  </si>
  <si>
    <r>
      <t>The emission changes for methane (in metric tons) were entered in the Data tab for the appropriate years. Cells outside of the study period (2020-2023 and 2039-2080) and cells for GHG gases that were not affected (CO</t>
    </r>
    <r>
      <rPr>
        <vertAlign val="subscript"/>
        <sz val="11"/>
        <color theme="1"/>
        <rFont val="Calibri"/>
        <family val="2"/>
        <scheme val="minor"/>
      </rPr>
      <t>2</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were left blank. The present value for the RIA was 2021 and the dollar year was 2019.</t>
    </r>
  </si>
  <si>
    <r>
      <t xml:space="preserve">The </t>
    </r>
    <r>
      <rPr>
        <u/>
        <sz val="11"/>
        <color theme="1"/>
        <rFont val="Calibri"/>
        <family val="2"/>
        <scheme val="minor"/>
      </rPr>
      <t>undiscounted</t>
    </r>
    <r>
      <rPr>
        <sz val="11"/>
        <color theme="1"/>
        <rFont val="Calibri"/>
        <family val="2"/>
        <scheme val="minor"/>
      </rPr>
      <t>, monetized value of the CH</t>
    </r>
    <r>
      <rPr>
        <vertAlign val="subscript"/>
        <sz val="11"/>
        <color theme="1"/>
        <rFont val="Calibri"/>
        <family val="2"/>
        <scheme val="minor"/>
      </rPr>
      <t>4</t>
    </r>
    <r>
      <rPr>
        <sz val="11"/>
        <color theme="1"/>
        <rFont val="Calibri"/>
        <family val="2"/>
        <scheme val="minor"/>
      </rPr>
      <t xml:space="preserve"> emission changes were reported on Data tab. The monetized values were deflated to the 2019 dollars (the dollar year) using the GDP deflator.</t>
    </r>
    <r>
      <rPr>
        <vertAlign val="superscript"/>
        <sz val="11"/>
        <color theme="1"/>
        <rFont val="Calibri"/>
        <family val="2"/>
        <scheme val="minor"/>
      </rPr>
      <t>1</t>
    </r>
  </si>
  <si>
    <r>
      <t xml:space="preserve">Because the period of future emission changes analyzed was moderate (less than 30 years), the analysts used a constant discount rate, equal to the near-term consumption rate of interest. The </t>
    </r>
    <r>
      <rPr>
        <u/>
        <sz val="11"/>
        <color theme="1"/>
        <rFont val="Calibri"/>
        <family val="2"/>
        <scheme val="minor"/>
      </rPr>
      <t>discounted</t>
    </r>
    <r>
      <rPr>
        <sz val="11"/>
        <color theme="1"/>
        <rFont val="Calibri"/>
        <family val="2"/>
        <scheme val="minor"/>
      </rPr>
      <t>, montized value of the CH</t>
    </r>
    <r>
      <rPr>
        <vertAlign val="subscript"/>
        <sz val="11"/>
        <color theme="1"/>
        <rFont val="Calibri"/>
        <family val="2"/>
        <scheme val="minor"/>
      </rPr>
      <t>4</t>
    </r>
    <r>
      <rPr>
        <sz val="11"/>
        <color theme="1"/>
        <rFont val="Calibri"/>
        <family val="2"/>
        <scheme val="minor"/>
      </rPr>
      <t xml:space="preserve"> emission changes (using a constant rate) were reported on Results - Constant Rate tab. The present value in 2021 is the sum of these discounted values, reported at the bottom of the table.</t>
    </r>
  </si>
  <si>
    <t>The RIA also included a table of undiscounted, monetized climate benefits for the three near-term discount rates (although in reverse order). A table of undiscounted monetized benefits is required by OMB Circular A-4 for all RIAs. These are the same values described in Step 3 of this example, but rounded to two significant figures.</t>
  </si>
  <si>
    <t>Finally, the RIA included a table of the annual discounted, monetized climate benefits for the three near-term discount rates and the present value and equivalent annualized value. These are the same (rounded) values described in Step 4 and Step 5 of this example, using a constant discount rate.</t>
  </si>
  <si>
    <t xml:space="preserve"> </t>
  </si>
  <si>
    <r>
      <rPr>
        <b/>
        <sz val="14"/>
        <color theme="1"/>
        <rFont val="Calibri"/>
        <family val="2"/>
        <scheme val="minor"/>
      </rPr>
      <t>Step 4:</t>
    </r>
    <r>
      <rPr>
        <sz val="14"/>
        <color theme="1"/>
        <rFont val="Calibri"/>
        <family val="2"/>
        <scheme val="minor"/>
      </rPr>
      <t xml:space="preserve"> </t>
    </r>
    <r>
      <rPr>
        <b/>
        <u/>
        <sz val="14"/>
        <color theme="1"/>
        <rFont val="Calibri"/>
        <family val="2"/>
        <scheme val="minor"/>
      </rPr>
      <t>Review the undiscounted, monetized values of emission changes reported in columns G-O on the Data tab</t>
    </r>
    <r>
      <rPr>
        <sz val="14"/>
        <color theme="1"/>
        <rFont val="Calibri"/>
        <family val="2"/>
        <scheme val="minor"/>
      </rPr>
      <t>.
  • The undiscounted, monetized values of emission changes are found by multiplying the emission changes by the respective social cost for the GHG for that year. These values are deflated to the dollar year using the GDP deflator. 
  • The monetized values for CO</t>
    </r>
    <r>
      <rPr>
        <vertAlign val="subscript"/>
        <sz val="14"/>
        <color theme="1"/>
        <rFont val="Calibri"/>
        <family val="2"/>
        <scheme val="minor"/>
      </rPr>
      <t>2</t>
    </r>
    <r>
      <rPr>
        <sz val="14"/>
        <color theme="1"/>
        <rFont val="Calibri"/>
        <family val="2"/>
        <scheme val="minor"/>
      </rPr>
      <t xml:space="preserve"> are shown in Columns G-I, CH</t>
    </r>
    <r>
      <rPr>
        <vertAlign val="subscript"/>
        <sz val="14"/>
        <color theme="1"/>
        <rFont val="Calibri"/>
        <family val="2"/>
        <scheme val="minor"/>
      </rPr>
      <t>4</t>
    </r>
    <r>
      <rPr>
        <sz val="14"/>
        <color theme="1"/>
        <rFont val="Calibri"/>
        <family val="2"/>
        <scheme val="minor"/>
      </rPr>
      <t xml:space="preserve"> in columns J-L, and N</t>
    </r>
    <r>
      <rPr>
        <vertAlign val="subscript"/>
        <sz val="14"/>
        <color theme="1"/>
        <rFont val="Calibri"/>
        <family val="2"/>
        <scheme val="minor"/>
      </rPr>
      <t>2</t>
    </r>
    <r>
      <rPr>
        <sz val="14"/>
        <color theme="1"/>
        <rFont val="Calibri"/>
        <family val="2"/>
        <scheme val="minor"/>
      </rPr>
      <t xml:space="preserve">O in columns M-O. Results are provided using SC-GHGs based on each of the 3 near-term Ramsey discount rates (1.5, 2, and 2.5%) described in EPA (2023).
  • Undiscounted, monetized values may be useful to report in an analysis.  For example, the full stream of annual undiscounted values are generally reported in RIAs and are explictly mentioned in OMB Circular A-4.
</t>
    </r>
  </si>
  <si>
    <r>
      <rPr>
        <b/>
        <sz val="14"/>
        <color theme="1"/>
        <rFont val="Calibri"/>
        <family val="2"/>
        <scheme val="minor"/>
      </rPr>
      <t>Step 5:</t>
    </r>
    <r>
      <rPr>
        <sz val="14"/>
        <color theme="1"/>
        <rFont val="Calibri"/>
        <family val="2"/>
        <scheme val="minor"/>
      </rPr>
      <t xml:space="preserve"> </t>
    </r>
    <r>
      <rPr>
        <b/>
        <u/>
        <sz val="14"/>
        <color theme="1"/>
        <rFont val="Calibri"/>
        <family val="2"/>
        <scheme val="minor"/>
      </rPr>
      <t>Review the discounted, monetized values of emission changes</t>
    </r>
    <r>
      <rPr>
        <sz val="14"/>
        <color theme="1"/>
        <rFont val="Calibri"/>
        <family val="2"/>
        <scheme val="minor"/>
      </rPr>
      <t xml:space="preserve"> </t>
    </r>
    <r>
      <rPr>
        <b/>
        <u/>
        <sz val="14"/>
        <color theme="1"/>
        <rFont val="Calibri"/>
        <family val="2"/>
        <scheme val="minor"/>
      </rPr>
      <t xml:space="preserve">reported in columns L-T on the </t>
    </r>
    <r>
      <rPr>
        <b/>
        <u/>
        <sz val="14"/>
        <color rgb="FFFF0000"/>
        <rFont val="Calibri"/>
        <family val="2"/>
        <scheme val="minor"/>
      </rPr>
      <t>Results - Constant Rate</t>
    </r>
    <r>
      <rPr>
        <b/>
        <u/>
        <sz val="14"/>
        <color theme="1"/>
        <rFont val="Calibri"/>
        <family val="2"/>
        <scheme val="minor"/>
      </rPr>
      <t xml:space="preserve"> tab</t>
    </r>
    <r>
      <rPr>
        <sz val="14"/>
        <color theme="1"/>
        <rFont val="Calibri"/>
        <family val="2"/>
        <scheme val="minor"/>
      </rPr>
      <t xml:space="preserve"> 
  • The discounted, monetized values of emission changes are calculated by multiplying the undiscounted monetized values by the appropriate discount factor.
  • The discounted, monetized values for CO</t>
    </r>
    <r>
      <rPr>
        <vertAlign val="subscript"/>
        <sz val="14"/>
        <color theme="1"/>
        <rFont val="Calibri"/>
        <family val="2"/>
        <scheme val="minor"/>
      </rPr>
      <t>2</t>
    </r>
    <r>
      <rPr>
        <sz val="14"/>
        <color theme="1"/>
        <rFont val="Calibri"/>
        <family val="2"/>
        <scheme val="minor"/>
      </rPr>
      <t xml:space="preserve"> are shown in Columns L-N, CH</t>
    </r>
    <r>
      <rPr>
        <vertAlign val="subscript"/>
        <sz val="14"/>
        <color theme="1"/>
        <rFont val="Calibri"/>
        <family val="2"/>
        <scheme val="minor"/>
      </rPr>
      <t>4</t>
    </r>
    <r>
      <rPr>
        <sz val="14"/>
        <color theme="1"/>
        <rFont val="Calibri"/>
        <family val="2"/>
        <scheme val="minor"/>
      </rPr>
      <t xml:space="preserve"> in columns O-Q, and N</t>
    </r>
    <r>
      <rPr>
        <vertAlign val="subscript"/>
        <sz val="14"/>
        <color theme="1"/>
        <rFont val="Calibri"/>
        <family val="2"/>
        <scheme val="minor"/>
      </rPr>
      <t>2</t>
    </r>
    <r>
      <rPr>
        <sz val="14"/>
        <color theme="1"/>
        <rFont val="Calibri"/>
        <family val="2"/>
        <scheme val="minor"/>
      </rPr>
      <t xml:space="preserve">O in columns R-T.
  • The discounted, monetized values may be useful to report in an analysis. For example, the stream of discounted annual discounted values are often reported in RIAs.
</t>
    </r>
  </si>
  <si>
    <r>
      <t>Step 6:</t>
    </r>
    <r>
      <rPr>
        <sz val="14"/>
        <color rgb="FF000000"/>
        <rFont val="Calibri"/>
        <family val="2"/>
        <scheme val="minor"/>
      </rPr>
      <t xml:space="preserve"> </t>
    </r>
    <r>
      <rPr>
        <b/>
        <u/>
        <sz val="14"/>
        <color rgb="FF000000"/>
        <rFont val="Calibri"/>
        <family val="2"/>
        <scheme val="minor"/>
      </rPr>
      <t xml:space="preserve">Use the present value and annualized value of the emission changes using the SC-GHG for each discount rate reported in the </t>
    </r>
    <r>
      <rPr>
        <b/>
        <u/>
        <sz val="14"/>
        <color rgb="FF00B0F0"/>
        <rFont val="Calibri"/>
        <family val="2"/>
        <scheme val="minor"/>
      </rPr>
      <t>light blue</t>
    </r>
    <r>
      <rPr>
        <b/>
        <u/>
        <sz val="14"/>
        <color rgb="FF000000"/>
        <rFont val="Calibri"/>
        <family val="2"/>
        <scheme val="minor"/>
      </rPr>
      <t xml:space="preserve"> cells in columns F-I on the </t>
    </r>
    <r>
      <rPr>
        <b/>
        <u/>
        <sz val="14"/>
        <color rgb="FFFF0000"/>
        <rFont val="Calibri"/>
        <family val="2"/>
        <scheme val="minor"/>
      </rPr>
      <t>Results - Constant Rate</t>
    </r>
    <r>
      <rPr>
        <b/>
        <u/>
        <sz val="14"/>
        <color rgb="FF000000"/>
        <rFont val="Calibri"/>
        <family val="2"/>
        <scheme val="minor"/>
      </rPr>
      <t xml:space="preserve"> tab.</t>
    </r>
    <r>
      <rPr>
        <sz val="14"/>
        <color rgb="FF000000"/>
        <rFont val="Calibri"/>
        <family val="2"/>
        <scheme val="minor"/>
      </rPr>
      <t xml:space="preserve">
  • The present value of the emission changes is the sum of the discounted, monetized values for each discount rate.
  • The annualized value is the illustrative value which, if incurred over the same number of years as the length of the analysis, would produce the same net present value (NPV) as the actual time-varying schedule of undiscounted, monetized values. 
  • The present values and annualized values for CO</t>
    </r>
    <r>
      <rPr>
        <vertAlign val="subscript"/>
        <sz val="14"/>
        <color rgb="FF000000"/>
        <rFont val="Calibri"/>
        <family val="2"/>
        <scheme val="minor"/>
      </rPr>
      <t>2</t>
    </r>
    <r>
      <rPr>
        <sz val="14"/>
        <color rgb="FF000000"/>
        <rFont val="Calibri"/>
        <family val="2"/>
        <scheme val="minor"/>
      </rPr>
      <t xml:space="preserve"> are reported in rows 7-11, CH</t>
    </r>
    <r>
      <rPr>
        <vertAlign val="subscript"/>
        <sz val="14"/>
        <color rgb="FF000000"/>
        <rFont val="Calibri"/>
        <family val="2"/>
        <scheme val="minor"/>
      </rPr>
      <t>4</t>
    </r>
    <r>
      <rPr>
        <sz val="14"/>
        <color rgb="FF000000"/>
        <rFont val="Calibri"/>
        <family val="2"/>
        <scheme val="minor"/>
      </rPr>
      <t xml:space="preserve"> in rows 13-17, and N</t>
    </r>
    <r>
      <rPr>
        <vertAlign val="subscript"/>
        <sz val="14"/>
        <color rgb="FF000000"/>
        <rFont val="Calibri"/>
        <family val="2"/>
        <scheme val="minor"/>
      </rPr>
      <t>2</t>
    </r>
    <r>
      <rPr>
        <sz val="14"/>
        <color rgb="FF000000"/>
        <rFont val="Calibri"/>
        <family val="2"/>
        <scheme val="minor"/>
      </rPr>
      <t>O in rows 19-23.
  • The total present values and annualized values for All GHG emission changes (CO</t>
    </r>
    <r>
      <rPr>
        <vertAlign val="subscript"/>
        <sz val="14"/>
        <color rgb="FF000000"/>
        <rFont val="Calibri"/>
        <family val="2"/>
        <scheme val="minor"/>
      </rPr>
      <t>2</t>
    </r>
    <r>
      <rPr>
        <sz val="14"/>
        <color rgb="FF000000"/>
        <rFont val="Calibri"/>
        <family val="2"/>
        <scheme val="minor"/>
      </rPr>
      <t>, CH</t>
    </r>
    <r>
      <rPr>
        <vertAlign val="subscript"/>
        <sz val="14"/>
        <color rgb="FF000000"/>
        <rFont val="Calibri"/>
        <family val="2"/>
        <scheme val="minor"/>
      </rPr>
      <t>4</t>
    </r>
    <r>
      <rPr>
        <sz val="14"/>
        <color rgb="FF000000"/>
        <rFont val="Calibri"/>
        <family val="2"/>
        <scheme val="minor"/>
      </rPr>
      <t>, and N</t>
    </r>
    <r>
      <rPr>
        <vertAlign val="subscript"/>
        <sz val="14"/>
        <color rgb="FF000000"/>
        <rFont val="Calibri"/>
        <family val="2"/>
        <scheme val="minor"/>
      </rPr>
      <t>2</t>
    </r>
    <r>
      <rPr>
        <sz val="14"/>
        <color rgb="FF000000"/>
        <rFont val="Calibri"/>
        <family val="2"/>
        <scheme val="minor"/>
      </rPr>
      <t xml:space="preserve">O) are reported in rows 25-29.
</t>
    </r>
  </si>
  <si>
    <r>
      <rPr>
        <b/>
        <sz val="14"/>
        <color theme="1"/>
        <rFont val="Calibri"/>
        <family val="2"/>
        <scheme val="minor"/>
      </rPr>
      <t xml:space="preserve">Step 1: </t>
    </r>
    <r>
      <rPr>
        <sz val="14"/>
        <color theme="1"/>
        <rFont val="Calibri"/>
        <family val="2"/>
        <scheme val="minor"/>
      </rPr>
      <t xml:space="preserve"> </t>
    </r>
    <r>
      <rPr>
        <b/>
        <u/>
        <sz val="14"/>
        <color theme="1"/>
        <rFont val="Calibri"/>
        <family val="2"/>
        <scheme val="minor"/>
      </rPr>
      <t>Enter the tons of emission changes for each year for CO</t>
    </r>
    <r>
      <rPr>
        <b/>
        <u/>
        <vertAlign val="subscript"/>
        <sz val="14"/>
        <color theme="1"/>
        <rFont val="Calibri"/>
        <family val="2"/>
        <scheme val="minor"/>
      </rPr>
      <t>2</t>
    </r>
    <r>
      <rPr>
        <b/>
        <u/>
        <sz val="14"/>
        <color theme="1"/>
        <rFont val="Calibri"/>
        <family val="2"/>
        <scheme val="minor"/>
      </rPr>
      <t>, CH</t>
    </r>
    <r>
      <rPr>
        <b/>
        <u/>
        <vertAlign val="subscript"/>
        <sz val="14"/>
        <color theme="1"/>
        <rFont val="Calibri"/>
        <family val="2"/>
        <scheme val="minor"/>
      </rPr>
      <t>4</t>
    </r>
    <r>
      <rPr>
        <b/>
        <u/>
        <sz val="14"/>
        <color theme="1"/>
        <rFont val="Calibri"/>
        <family val="2"/>
        <scheme val="minor"/>
      </rPr>
      <t>, and N</t>
    </r>
    <r>
      <rPr>
        <b/>
        <u/>
        <vertAlign val="subscript"/>
        <sz val="14"/>
        <color theme="1"/>
        <rFont val="Calibri"/>
        <family val="2"/>
        <scheme val="minor"/>
      </rPr>
      <t>2</t>
    </r>
    <r>
      <rPr>
        <b/>
        <u/>
        <sz val="14"/>
        <color theme="1"/>
        <rFont val="Calibri"/>
        <family val="2"/>
        <scheme val="minor"/>
      </rPr>
      <t xml:space="preserve">O in the columns highlighted in </t>
    </r>
    <r>
      <rPr>
        <b/>
        <u/>
        <sz val="14"/>
        <color theme="9"/>
        <rFont val="Calibri"/>
        <family val="2"/>
        <scheme val="minor"/>
      </rPr>
      <t>green</t>
    </r>
    <r>
      <rPr>
        <b/>
        <u/>
        <sz val="14"/>
        <color theme="1"/>
        <rFont val="Calibri"/>
        <family val="2"/>
        <scheme val="minor"/>
      </rPr>
      <t xml:space="preserve"> (columns B, C and D) on the Data tab</t>
    </r>
    <r>
      <rPr>
        <sz val="14"/>
        <color theme="1"/>
        <rFont val="Calibri"/>
        <family val="2"/>
        <scheme val="minor"/>
      </rPr>
      <t xml:space="preserve">. 
  • Only enter the emission changes for the GHGs that change as a consequence of the action. Leave the columns for GHGs that do not change blank. 
  • Please enter the emission changes </t>
    </r>
    <r>
      <rPr>
        <u/>
        <sz val="14"/>
        <color theme="1"/>
        <rFont val="Calibri"/>
        <family val="2"/>
        <scheme val="minor"/>
      </rPr>
      <t>only</t>
    </r>
    <r>
      <rPr>
        <sz val="14"/>
        <color theme="1"/>
        <rFont val="Calibri"/>
        <family val="2"/>
        <scheme val="minor"/>
      </rPr>
      <t xml:space="preserve"> in the period of study for your analysis. The period of study is the first year that there are emission changes for any GHG to the last year that there are emission changes for any gas.
  • Emission changes can be positive (if emissions are increasing relative to the baseline) or negative (if emissions are decreasing). If the policy only produces decreasing emissions, you may enter the emission changes as positive numbers and remember that the present value and annualized values are the benefits of those emission reductions.
  • For years </t>
    </r>
    <r>
      <rPr>
        <u/>
        <sz val="14"/>
        <color theme="1"/>
        <rFont val="Calibri"/>
        <family val="2"/>
        <scheme val="minor"/>
      </rPr>
      <t>within</t>
    </r>
    <r>
      <rPr>
        <sz val="14"/>
        <color theme="1"/>
        <rFont val="Calibri"/>
        <family val="2"/>
        <scheme val="minor"/>
      </rPr>
      <t xml:space="preserve"> the period of study with no changes in emissions, enter 0. For years </t>
    </r>
    <r>
      <rPr>
        <u/>
        <sz val="14"/>
        <color theme="1"/>
        <rFont val="Calibri"/>
        <family val="2"/>
        <scheme val="minor"/>
      </rPr>
      <t>outside</t>
    </r>
    <r>
      <rPr>
        <sz val="14"/>
        <color theme="1"/>
        <rFont val="Calibri"/>
        <family val="2"/>
        <scheme val="minor"/>
      </rPr>
      <t xml:space="preserve"> of the study period, leave the cells blank.
  • Column E on the data tab lists a checkmark for each year in which  CO</t>
    </r>
    <r>
      <rPr>
        <vertAlign val="subscript"/>
        <sz val="14"/>
        <color theme="1"/>
        <rFont val="Calibri"/>
        <family val="2"/>
        <scheme val="minor"/>
      </rPr>
      <t>2</t>
    </r>
    <r>
      <rPr>
        <sz val="14"/>
        <color theme="1"/>
        <rFont val="Calibri"/>
        <family val="2"/>
        <scheme val="minor"/>
      </rPr>
      <t>, CH</t>
    </r>
    <r>
      <rPr>
        <vertAlign val="subscript"/>
        <sz val="14"/>
        <color theme="1"/>
        <rFont val="Calibri"/>
        <family val="2"/>
        <scheme val="minor"/>
      </rPr>
      <t>4</t>
    </r>
    <r>
      <rPr>
        <sz val="14"/>
        <color theme="1"/>
        <rFont val="Calibri"/>
        <family val="2"/>
        <scheme val="minor"/>
      </rPr>
      <t>, and N</t>
    </r>
    <r>
      <rPr>
        <vertAlign val="subscript"/>
        <sz val="14"/>
        <color theme="1"/>
        <rFont val="Calibri"/>
        <family val="2"/>
        <scheme val="minor"/>
      </rPr>
      <t>2</t>
    </r>
    <r>
      <rPr>
        <sz val="14"/>
        <color theme="1"/>
        <rFont val="Calibri"/>
        <family val="2"/>
        <scheme val="minor"/>
      </rPr>
      <t xml:space="preserve">O emission changes have been entered. The number of checkmarks (reported in cell E6) is used in the annualization calculation. </t>
    </r>
    <r>
      <rPr>
        <i/>
        <sz val="14"/>
        <color theme="1"/>
        <rFont val="Calibri"/>
        <family val="2"/>
        <scheme val="minor"/>
      </rPr>
      <t>Please confirm that the number of checkmarks reflects the number of years in your study period (including years within the study period with no changes in emissions)</t>
    </r>
    <r>
      <rPr>
        <sz val="14"/>
        <color theme="1"/>
        <rFont val="Calibri"/>
        <family val="2"/>
        <scheme val="minor"/>
      </rPr>
      <t xml:space="preserve">.
</t>
    </r>
  </si>
  <si>
    <r>
      <rPr>
        <b/>
        <sz val="14"/>
        <color theme="1"/>
        <rFont val="Calibri"/>
        <family val="2"/>
        <scheme val="minor"/>
      </rPr>
      <t>Step 2:</t>
    </r>
    <r>
      <rPr>
        <sz val="14"/>
        <color theme="1"/>
        <rFont val="Calibri"/>
        <family val="2"/>
        <scheme val="minor"/>
      </rPr>
      <t xml:space="preserve">  </t>
    </r>
    <r>
      <rPr>
        <b/>
        <u/>
        <sz val="14"/>
        <color theme="1"/>
        <rFont val="Calibri"/>
        <family val="2"/>
        <scheme val="minor"/>
      </rPr>
      <t xml:space="preserve">Select the correct dollar year from the drop-down list in the </t>
    </r>
    <r>
      <rPr>
        <b/>
        <u/>
        <sz val="14"/>
        <color theme="5"/>
        <rFont val="Calibri"/>
        <family val="2"/>
        <scheme val="minor"/>
      </rPr>
      <t>orange</t>
    </r>
    <r>
      <rPr>
        <b/>
        <u/>
        <sz val="14"/>
        <color theme="1"/>
        <rFont val="Calibri"/>
        <family val="2"/>
        <scheme val="minor"/>
      </rPr>
      <t xml:space="preserve"> box (cell D3) on the Data tab</t>
    </r>
    <r>
      <rPr>
        <sz val="14"/>
        <color theme="1"/>
        <rFont val="Calibri"/>
        <family val="2"/>
        <scheme val="minor"/>
      </rPr>
      <t>.
  • The SC-GHG values are estimated in 2020 real dollars, but an analysis may report the costs and benefits for a different dollar year. ("Real dollars," or "constant dollars," are values expressed in dollars adjusted for inflation to reflect the purchasing power in a particular dollar year.) The dollar year is currently entered as 2020. If your dollar year is different, please select the correct year from the drop-down list.
  • The Annual Unrounded SC-CO</t>
    </r>
    <r>
      <rPr>
        <vertAlign val="subscript"/>
        <sz val="14"/>
        <color theme="1"/>
        <rFont val="Calibri"/>
        <family val="2"/>
        <scheme val="minor"/>
      </rPr>
      <t>2</t>
    </r>
    <r>
      <rPr>
        <sz val="14"/>
        <color theme="1"/>
        <rFont val="Calibri"/>
        <family val="2"/>
        <scheme val="minor"/>
      </rPr>
      <t>, SC-CH</t>
    </r>
    <r>
      <rPr>
        <vertAlign val="subscript"/>
        <sz val="14"/>
        <color theme="1"/>
        <rFont val="Calibri"/>
        <family val="2"/>
        <scheme val="minor"/>
      </rPr>
      <t>4</t>
    </r>
    <r>
      <rPr>
        <sz val="14"/>
        <color theme="1"/>
        <rFont val="Calibri"/>
        <family val="2"/>
        <scheme val="minor"/>
      </rPr>
      <t>, and SC-N</t>
    </r>
    <r>
      <rPr>
        <vertAlign val="subscript"/>
        <sz val="14"/>
        <color theme="1"/>
        <rFont val="Calibri"/>
        <family val="2"/>
        <scheme val="minor"/>
      </rPr>
      <t>2</t>
    </r>
    <r>
      <rPr>
        <sz val="14"/>
        <color theme="1"/>
        <rFont val="Calibri"/>
        <family val="2"/>
        <scheme val="minor"/>
      </rPr>
      <t xml:space="preserve">O Values, 2020-2080 (in 2020$) (rows 73-136 on the Data tab) will be adjusted for inflation to the dollar year using the GDP deflator (rows 140-143 on the Data tab), and the monetized value of emission changes for each GHG will reported in this dollar year.
</t>
    </r>
  </si>
  <si>
    <r>
      <t>The present values in 2021 and the equivalent annualized values for all GHGs are reported on the Results - Constant Rate tab. Because CO</t>
    </r>
    <r>
      <rPr>
        <vertAlign val="subscript"/>
        <sz val="11"/>
        <color theme="1"/>
        <rFont val="Calibri"/>
        <family val="2"/>
        <scheme val="minor"/>
      </rPr>
      <t>2</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emissions were unaffected by this rule, only the results for CH</t>
    </r>
    <r>
      <rPr>
        <vertAlign val="subscript"/>
        <sz val="11"/>
        <color theme="1"/>
        <rFont val="Calibri"/>
        <family val="2"/>
        <scheme val="minor"/>
      </rPr>
      <t>4</t>
    </r>
    <r>
      <rPr>
        <sz val="11"/>
        <color theme="1"/>
        <rFont val="Calibri"/>
        <family val="2"/>
        <scheme val="minor"/>
      </rPr>
      <t xml:space="preserve"> were relevant for this analysis. The annualized value is based on the discount rate and the number of years in the study period. The study period for this analysis was 2024-2038, so the annualization was conducted for 15 years.</t>
    </r>
    <r>
      <rPr>
        <vertAlign val="superscript"/>
        <sz val="11"/>
        <color theme="1"/>
        <rFont val="Calibri"/>
        <family val="2"/>
        <scheme val="minor"/>
      </rPr>
      <t>2</t>
    </r>
  </si>
  <si>
    <t>Corrected the formula for the Total Annualized Value on the (G29:I29, "Results - Constant Rate" tab)</t>
  </si>
  <si>
    <t>Revised Example tab to reflect the new deflator.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</si>
</sst>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
    <numFmt numFmtId="165" formatCode="0.0%"/>
    <numFmt numFmtId="166" formatCode="&quot;$&quot;#,##0.00"/>
    <numFmt numFmtId="167" formatCode="_(* #,##0_);_(* \(#,##0\);_(* &quot;-&quot;??_);_(@_)"/>
    <numFmt numFmtId="168" formatCode="&quot;$&quot;#,##0"/>
  </numFmts>
  <fonts count="41"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0"/>
      <name val="Calibri"/>
      <family val="2"/>
      <scheme val="minor"/>
    </font>
    <font>
      <i/>
      <u/>
      <sz val="11"/>
      <color theme="1"/>
      <name val="Calibri"/>
      <family val="2"/>
      <scheme val="minor"/>
    </font>
    <font>
      <i/>
      <u/>
      <sz val="11"/>
      <color theme="10"/>
      <name val="Calibri"/>
      <family val="2"/>
      <scheme val="minor"/>
    </font>
    <font>
      <i/>
      <sz val="11"/>
      <color theme="1"/>
      <name val="Calibri"/>
      <family val="2"/>
      <scheme val="minor"/>
    </font>
    <font>
      <sz val="11"/>
      <color theme="1"/>
      <name val="Calibri"/>
      <family val="2"/>
      <scheme val="minor"/>
    </font>
    <font>
      <b/>
      <sz val="11"/>
      <color rgb="FF3F3F3F"/>
      <name val="Calibri"/>
      <family val="2"/>
      <scheme val="minor"/>
    </font>
    <font>
      <b/>
      <sz val="14"/>
      <color theme="1"/>
      <name val="Calibri"/>
      <family val="2"/>
      <scheme val="minor"/>
    </font>
    <font>
      <sz val="11"/>
      <color rgb="FFFF0000"/>
      <name val="Calibri"/>
      <family val="2"/>
      <scheme val="minor"/>
    </font>
    <font>
      <b/>
      <sz val="10"/>
      <color indexed="8"/>
      <name val="Arial"/>
      <family val="2"/>
    </font>
    <font>
      <sz val="10"/>
      <color theme="1"/>
      <name val="Calibri"/>
      <family val="2"/>
      <scheme val="minor"/>
    </font>
    <font>
      <b/>
      <sz val="14"/>
      <color rgb="FFCC00FF"/>
      <name val="Calibri"/>
      <family val="2"/>
      <scheme val="minor"/>
    </font>
    <font>
      <b/>
      <sz val="14"/>
      <color theme="5"/>
      <name val="Calibri"/>
      <family val="2"/>
      <scheme val="minor"/>
    </font>
    <font>
      <b/>
      <sz val="14"/>
      <color theme="9"/>
      <name val="Calibri"/>
      <family val="2"/>
      <scheme val="minor"/>
    </font>
    <font>
      <sz val="14"/>
      <color theme="1"/>
      <name val="Calibri"/>
      <family val="2"/>
      <scheme val="minor"/>
    </font>
    <font>
      <b/>
      <sz val="14"/>
      <color rgb="FF000000"/>
      <name val="Calibri"/>
      <family val="2"/>
      <scheme val="minor"/>
    </font>
    <font>
      <sz val="14"/>
      <color rgb="FF000000"/>
      <name val="Calibri"/>
      <family val="2"/>
      <scheme val="minor"/>
    </font>
    <font>
      <b/>
      <u/>
      <sz val="14"/>
      <color rgb="FFCC00FF"/>
      <name val="Calibri"/>
      <family val="2"/>
      <scheme val="minor"/>
    </font>
    <font>
      <b/>
      <u/>
      <sz val="14"/>
      <color rgb="FF000000"/>
      <name val="Calibri"/>
      <family val="2"/>
      <scheme val="minor"/>
    </font>
    <font>
      <b/>
      <u/>
      <sz val="14"/>
      <color theme="1"/>
      <name val="Calibri"/>
      <family val="2"/>
      <scheme val="minor"/>
    </font>
    <font>
      <b/>
      <u/>
      <sz val="14"/>
      <color theme="5"/>
      <name val="Calibri"/>
      <family val="2"/>
      <scheme val="minor"/>
    </font>
    <font>
      <b/>
      <u/>
      <sz val="14"/>
      <color theme="9"/>
      <name val="Calibri"/>
      <family val="2"/>
      <scheme val="minor"/>
    </font>
    <font>
      <b/>
      <sz val="11"/>
      <color indexed="8"/>
      <name val="Calibri"/>
      <family val="2"/>
      <scheme val="minor"/>
    </font>
    <font>
      <b/>
      <u/>
      <sz val="12"/>
      <color theme="1"/>
      <name val="Calibri"/>
      <family val="2"/>
      <scheme val="minor"/>
    </font>
    <font>
      <u/>
      <sz val="11"/>
      <color theme="1"/>
      <name val="Calibri"/>
      <family val="2"/>
      <scheme val="minor"/>
    </font>
    <font>
      <b/>
      <u/>
      <sz val="14"/>
      <color rgb="FFFF0000"/>
      <name val="Calibri"/>
      <family val="2"/>
      <scheme val="minor"/>
    </font>
    <font>
      <b/>
      <u/>
      <sz val="14"/>
      <color rgb="FF00B0F0"/>
      <name val="Calibri"/>
      <family val="2"/>
      <scheme val="minor"/>
    </font>
    <font>
      <b/>
      <sz val="14"/>
      <color rgb="FF00B0F0"/>
      <name val="Calibri"/>
      <family val="2"/>
      <scheme val="minor"/>
    </font>
    <font>
      <b/>
      <sz val="14"/>
      <color theme="4"/>
      <name val="Calibri"/>
      <family val="2"/>
      <scheme val="minor"/>
    </font>
    <font>
      <sz val="11"/>
      <color theme="0"/>
      <name val="Wingdings"/>
      <charset val="2"/>
    </font>
    <font>
      <b/>
      <sz val="12"/>
      <color rgb="FFFF0000"/>
      <name val="Calibri"/>
      <family val="2"/>
      <scheme val="minor"/>
    </font>
    <font>
      <sz val="11"/>
      <color theme="1"/>
      <name val="Calibri"/>
      <family val="2"/>
    </font>
    <font>
      <vertAlign val="superscript"/>
      <sz val="11"/>
      <color theme="1"/>
      <name val="Calibri"/>
      <family val="2"/>
      <scheme val="minor"/>
    </font>
    <font>
      <vertAlign val="subscript"/>
      <sz val="11"/>
      <color theme="1"/>
      <name val="Calibri"/>
      <family val="2"/>
      <scheme val="minor"/>
    </font>
    <font>
      <u/>
      <sz val="14"/>
      <color theme="1"/>
      <name val="Calibri"/>
      <family val="2"/>
      <scheme val="minor"/>
    </font>
    <font>
      <b/>
      <u/>
      <vertAlign val="subscript"/>
      <sz val="14"/>
      <color theme="1"/>
      <name val="Calibri"/>
      <family val="2"/>
      <scheme val="minor"/>
    </font>
    <font>
      <vertAlign val="subscript"/>
      <sz val="14"/>
      <color theme="1"/>
      <name val="Calibri"/>
      <family val="2"/>
      <scheme val="minor"/>
    </font>
    <font>
      <vertAlign val="subscript"/>
      <sz val="14"/>
      <color rgb="FF000000"/>
      <name val="Calibri"/>
      <family val="2"/>
      <scheme val="minor"/>
    </font>
    <font>
      <i/>
      <sz val="14"/>
      <color theme="1"/>
      <name val="Calibri"/>
      <family val="2"/>
      <scheme val="minor"/>
    </font>
  </fonts>
  <fills count="13">
    <fill>
      <patternFill patternType="none"/>
    </fill>
    <fill>
      <patternFill patternType="gray125"/>
    </fill>
    <fill>
      <patternFill patternType="solid">
        <fgColor rgb="FFCC99FF"/>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F2F2F2"/>
      </patternFill>
    </fill>
    <fill>
      <patternFill patternType="solid">
        <fgColor theme="6" tint="0.79998168889431442"/>
        <bgColor indexed="65"/>
      </patternFill>
    </fill>
    <fill>
      <patternFill patternType="solid">
        <fgColor theme="6" tint="0.59999389629810485"/>
        <bgColor indexed="65"/>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DBDBDB"/>
        <bgColor indexed="64"/>
      </patternFill>
    </fill>
  </fills>
  <borders count="7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medium">
        <color indexed="64"/>
      </top>
      <bottom style="medium">
        <color indexed="64"/>
      </bottom>
      <diagonal/>
    </border>
    <border>
      <left style="thin">
        <color auto="1"/>
      </left>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bottom style="medium">
        <color indexed="64"/>
      </bottom>
      <diagonal/>
    </border>
    <border>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bottom style="thin">
        <color auto="1"/>
      </bottom>
      <diagonal/>
    </border>
    <border>
      <left style="medium">
        <color indexed="64"/>
      </left>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diagonal/>
    </border>
    <border>
      <left style="thin">
        <color rgb="FF3F3F3F"/>
      </left>
      <right style="thin">
        <color rgb="FF3F3F3F"/>
      </right>
      <top style="thin">
        <color rgb="FF3F3F3F"/>
      </top>
      <bottom style="thin">
        <color rgb="FF3F3F3F"/>
      </bottom>
      <diagonal/>
    </border>
    <border>
      <left/>
      <right style="thin">
        <color auto="1"/>
      </right>
      <top/>
      <bottom/>
      <diagonal/>
    </border>
    <border>
      <left style="thin">
        <color auto="1"/>
      </left>
      <right style="thin">
        <color auto="1"/>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auto="1"/>
      </left>
      <right/>
      <top/>
      <bottom style="medium">
        <color indexed="64"/>
      </bottom>
      <diagonal/>
    </border>
    <border>
      <left style="medium">
        <color indexed="64"/>
      </left>
      <right style="thin">
        <color rgb="FF3F3F3F"/>
      </right>
      <top style="medium">
        <color indexed="64"/>
      </top>
      <bottom style="medium">
        <color indexed="64"/>
      </bottom>
      <diagonal/>
    </border>
    <border>
      <left style="thin">
        <color rgb="FF3F3F3F"/>
      </left>
      <right style="thin">
        <color rgb="FF3F3F3F"/>
      </right>
      <top style="medium">
        <color indexed="64"/>
      </top>
      <bottom style="medium">
        <color indexed="64"/>
      </bottom>
      <diagonal/>
    </border>
    <border>
      <left style="thin">
        <color rgb="FF3F3F3F"/>
      </left>
      <right style="medium">
        <color indexed="64"/>
      </right>
      <top style="medium">
        <color indexed="64"/>
      </top>
      <bottom style="medium">
        <color indexed="64"/>
      </bottom>
      <diagonal/>
    </border>
    <border>
      <left/>
      <right style="thin">
        <color rgb="FF3F3F3F"/>
      </right>
      <top style="medium">
        <color indexed="64"/>
      </top>
      <bottom style="medium">
        <color indexed="64"/>
      </bottom>
      <diagonal/>
    </border>
    <border>
      <left style="thin">
        <color rgb="FF3F3F3F"/>
      </left>
      <right/>
      <top style="medium">
        <color indexed="64"/>
      </top>
      <bottom style="medium">
        <color indexed="64"/>
      </bottom>
      <diagonal/>
    </border>
    <border>
      <left/>
      <right/>
      <top style="double">
        <color auto="1"/>
      </top>
      <bottom/>
      <diagonal/>
    </border>
    <border>
      <left/>
      <right/>
      <top/>
      <bottom style="double">
        <color auto="1"/>
      </bottom>
      <diagonal/>
    </border>
    <border>
      <left/>
      <right/>
      <top/>
      <bottom style="thin">
        <color indexed="64"/>
      </bottom>
      <diagonal/>
    </border>
    <border>
      <left/>
      <right/>
      <top style="double">
        <color auto="1"/>
      </top>
      <bottom style="thin">
        <color indexed="64"/>
      </bottom>
      <diagonal/>
    </border>
    <border>
      <left/>
      <right/>
      <top style="thin">
        <color indexed="64"/>
      </top>
      <bottom style="thin">
        <color indexed="64"/>
      </bottom>
      <diagonal/>
    </border>
    <border>
      <left/>
      <right/>
      <top style="thin">
        <color rgb="FF000000"/>
      </top>
      <bottom style="medium">
        <color auto="1"/>
      </bottom>
      <diagonal/>
    </border>
    <border>
      <left/>
      <right/>
      <top style="double">
        <color auto="1"/>
      </top>
      <bottom style="thin">
        <color rgb="FF000000"/>
      </bottom>
      <diagonal/>
    </border>
    <border>
      <left/>
      <right/>
      <top style="thin">
        <color rgb="FF000000"/>
      </top>
      <bottom style="thin">
        <color rgb="FF000000"/>
      </bottom>
      <diagonal/>
    </border>
    <border>
      <left/>
      <right style="medium">
        <color indexed="64"/>
      </right>
      <top style="thin">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3F3F3F"/>
      </right>
      <top style="thin">
        <color indexed="64"/>
      </top>
      <bottom style="medium">
        <color indexed="64"/>
      </bottom>
      <diagonal/>
    </border>
    <border>
      <left style="thin">
        <color rgb="FF3F3F3F"/>
      </left>
      <right style="thin">
        <color rgb="FF3F3F3F"/>
      </right>
      <top style="thin">
        <color indexed="64"/>
      </top>
      <bottom style="medium">
        <color indexed="64"/>
      </bottom>
      <diagonal/>
    </border>
    <border>
      <left style="thin">
        <color rgb="FF3F3F3F"/>
      </left>
      <right style="medium">
        <color indexed="64"/>
      </right>
      <top style="thin">
        <color indexed="64"/>
      </top>
      <bottom style="medium">
        <color indexed="64"/>
      </bottom>
      <diagonal/>
    </border>
  </borders>
  <cellStyleXfs count="6">
    <xf numFmtId="0" fontId="0" fillId="0" borderId="0"/>
    <xf numFmtId="0" fontId="3" fillId="0" borderId="0" applyNumberFormat="0" applyFill="0" applyBorder="0" applyAlignment="0" applyProtection="0"/>
    <xf numFmtId="0" fontId="8" fillId="5" borderId="47" applyNumberFormat="0" applyAlignment="0" applyProtection="0"/>
    <xf numFmtId="0" fontId="7" fillId="6" borderId="0" applyNumberFormat="0" applyBorder="0" applyAlignment="0" applyProtection="0"/>
    <xf numFmtId="0" fontId="7" fillId="7" borderId="0" applyNumberFormat="0" applyBorder="0" applyAlignment="0" applyProtection="0"/>
    <xf numFmtId="43" fontId="7" fillId="0" borderId="0" applyFont="0" applyFill="0" applyBorder="0" applyAlignment="0" applyProtection="0"/>
  </cellStyleXfs>
  <cellXfs count="319">
    <xf numFmtId="0" fontId="0" fillId="0" borderId="0" xfId="0"/>
    <xf numFmtId="0" fontId="1" fillId="0" borderId="3" xfId="0" applyFont="1" applyBorder="1"/>
    <xf numFmtId="0" fontId="1" fillId="0" borderId="0" xfId="0" applyFont="1"/>
    <xf numFmtId="0" fontId="0" fillId="0" borderId="0" xfId="0" applyBorder="1"/>
    <xf numFmtId="0" fontId="0" fillId="0" borderId="0" xfId="0" applyBorder="1" applyAlignment="1">
      <alignment horizontal="center"/>
    </xf>
    <xf numFmtId="0" fontId="0" fillId="0" borderId="31" xfId="0" applyBorder="1"/>
    <xf numFmtId="0" fontId="7" fillId="6" borderId="11" xfId="3" applyBorder="1" applyAlignment="1">
      <alignment horizontal="center"/>
    </xf>
    <xf numFmtId="0" fontId="7" fillId="7" borderId="42" xfId="4" applyBorder="1" applyAlignment="1">
      <alignment horizontal="left"/>
    </xf>
    <xf numFmtId="0" fontId="7" fillId="7" borderId="9" xfId="4" applyBorder="1"/>
    <xf numFmtId="0" fontId="7" fillId="7" borderId="44" xfId="4" applyBorder="1"/>
    <xf numFmtId="0" fontId="1" fillId="2" borderId="3" xfId="0" applyFont="1" applyFill="1" applyBorder="1"/>
    <xf numFmtId="0" fontId="1" fillId="3" borderId="5" xfId="0" applyFont="1" applyFill="1" applyBorder="1"/>
    <xf numFmtId="0" fontId="9" fillId="0" borderId="0" xfId="0" applyFont="1"/>
    <xf numFmtId="0" fontId="7" fillId="6" borderId="12" xfId="3" applyBorder="1" applyAlignment="1">
      <alignment horizontal="center"/>
    </xf>
    <xf numFmtId="0" fontId="7" fillId="6" borderId="13" xfId="3" applyBorder="1" applyAlignment="1">
      <alignment horizontal="center"/>
    </xf>
    <xf numFmtId="0" fontId="7" fillId="6" borderId="3" xfId="3" applyBorder="1" applyAlignment="1">
      <alignment horizontal="center"/>
    </xf>
    <xf numFmtId="0" fontId="7" fillId="6" borderId="31" xfId="3" applyBorder="1" applyAlignment="1">
      <alignment horizontal="center"/>
    </xf>
    <xf numFmtId="166" fontId="0" fillId="0" borderId="21" xfId="0" applyNumberFormat="1" applyBorder="1"/>
    <xf numFmtId="166" fontId="0" fillId="0" borderId="2" xfId="0" applyNumberFormat="1" applyBorder="1"/>
    <xf numFmtId="166" fontId="0" fillId="0" borderId="22" xfId="0" applyNumberFormat="1" applyBorder="1"/>
    <xf numFmtId="166" fontId="0" fillId="0" borderId="15" xfId="0" applyNumberFormat="1" applyBorder="1" applyAlignment="1">
      <alignment horizontal="right" vertical="center"/>
    </xf>
    <xf numFmtId="167" fontId="0" fillId="4" borderId="39" xfId="5" applyNumberFormat="1" applyFont="1" applyFill="1" applyBorder="1" applyAlignment="1">
      <alignment horizontal="center"/>
    </xf>
    <xf numFmtId="167" fontId="0" fillId="0" borderId="15" xfId="5" applyNumberFormat="1" applyFont="1" applyBorder="1"/>
    <xf numFmtId="167" fontId="0" fillId="0" borderId="10" xfId="5" applyNumberFormat="1" applyFont="1" applyBorder="1"/>
    <xf numFmtId="167" fontId="0" fillId="0" borderId="20" xfId="5" applyNumberFormat="1" applyFont="1" applyBorder="1"/>
    <xf numFmtId="167" fontId="1" fillId="0" borderId="14" xfId="5" applyNumberFormat="1" applyFont="1" applyBorder="1"/>
    <xf numFmtId="167" fontId="1" fillId="0" borderId="7" xfId="5" applyNumberFormat="1" applyFont="1" applyBorder="1"/>
    <xf numFmtId="167" fontId="1" fillId="0" borderId="8" xfId="5" applyNumberFormat="1" applyFont="1" applyBorder="1"/>
    <xf numFmtId="166" fontId="1" fillId="0" borderId="32" xfId="0" applyNumberFormat="1" applyFont="1" applyBorder="1"/>
    <xf numFmtId="166" fontId="1" fillId="0" borderId="3" xfId="0" applyNumberFormat="1" applyFont="1" applyBorder="1"/>
    <xf numFmtId="166" fontId="1" fillId="0" borderId="14" xfId="0" applyNumberFormat="1" applyFont="1" applyBorder="1"/>
    <xf numFmtId="166" fontId="1" fillId="0" borderId="7" xfId="0" applyNumberFormat="1" applyFont="1" applyBorder="1"/>
    <xf numFmtId="166" fontId="1" fillId="0" borderId="8" xfId="0" applyNumberFormat="1" applyFont="1" applyBorder="1"/>
    <xf numFmtId="167" fontId="0" fillId="0" borderId="3" xfId="5" applyNumberFormat="1" applyFont="1" applyBorder="1"/>
    <xf numFmtId="167" fontId="0" fillId="0" borderId="4" xfId="5" applyNumberFormat="1" applyFont="1" applyBorder="1"/>
    <xf numFmtId="167" fontId="0" fillId="4" borderId="27" xfId="5" applyNumberFormat="1" applyFont="1" applyFill="1" applyBorder="1" applyAlignment="1">
      <alignment horizontal="center"/>
    </xf>
    <xf numFmtId="167" fontId="0" fillId="4" borderId="11" xfId="5" applyNumberFormat="1" applyFont="1" applyFill="1" applyBorder="1" applyAlignment="1">
      <alignment horizontal="center"/>
    </xf>
    <xf numFmtId="0" fontId="1" fillId="6" borderId="6" xfId="3" applyFont="1" applyBorder="1" applyAlignment="1">
      <alignment horizontal="center" wrapText="1"/>
    </xf>
    <xf numFmtId="0" fontId="1" fillId="6" borderId="7" xfId="3" applyFont="1" applyBorder="1" applyAlignment="1">
      <alignment horizontal="center" wrapText="1"/>
    </xf>
    <xf numFmtId="0" fontId="1" fillId="6" borderId="17" xfId="3" applyFont="1" applyBorder="1" applyAlignment="1">
      <alignment horizontal="center" wrapText="1"/>
    </xf>
    <xf numFmtId="0" fontId="1" fillId="6" borderId="8" xfId="3" applyFont="1" applyBorder="1" applyAlignment="1">
      <alignment horizontal="center" wrapText="1"/>
    </xf>
    <xf numFmtId="0" fontId="1" fillId="6" borderId="14" xfId="3" applyFont="1" applyBorder="1" applyAlignment="1">
      <alignment horizontal="center" wrapText="1"/>
    </xf>
    <xf numFmtId="0" fontId="0" fillId="0" borderId="0" xfId="0" applyAlignment="1"/>
    <xf numFmtId="165" fontId="1" fillId="6" borderId="28" xfId="3" applyNumberFormat="1" applyFont="1" applyBorder="1" applyAlignment="1">
      <alignment horizontal="center"/>
    </xf>
    <xf numFmtId="165" fontId="1" fillId="6" borderId="29" xfId="3" applyNumberFormat="1" applyFont="1" applyBorder="1" applyAlignment="1">
      <alignment horizontal="center"/>
    </xf>
    <xf numFmtId="165" fontId="1" fillId="6" borderId="54" xfId="3" applyNumberFormat="1" applyFont="1" applyBorder="1" applyAlignment="1">
      <alignment horizontal="center"/>
    </xf>
    <xf numFmtId="165" fontId="1" fillId="6" borderId="30" xfId="3" applyNumberFormat="1" applyFont="1" applyBorder="1" applyAlignment="1">
      <alignment horizontal="center"/>
    </xf>
    <xf numFmtId="165" fontId="1" fillId="6" borderId="33" xfId="3" applyNumberFormat="1" applyFont="1" applyBorder="1" applyAlignment="1">
      <alignment horizontal="center"/>
    </xf>
    <xf numFmtId="0" fontId="2" fillId="0" borderId="45" xfId="0" applyFont="1" applyBorder="1" applyAlignment="1">
      <alignment vertical="center"/>
    </xf>
    <xf numFmtId="0" fontId="1" fillId="9" borderId="19" xfId="0" applyFont="1" applyFill="1" applyBorder="1"/>
    <xf numFmtId="0" fontId="1" fillId="9" borderId="21" xfId="0" applyFont="1" applyFill="1" applyBorder="1"/>
    <xf numFmtId="0" fontId="1" fillId="9" borderId="23" xfId="0" applyFont="1" applyFill="1" applyBorder="1"/>
    <xf numFmtId="0" fontId="1" fillId="0" borderId="6" xfId="0" applyFont="1" applyBorder="1"/>
    <xf numFmtId="0" fontId="7" fillId="9" borderId="35" xfId="3" applyFill="1" applyBorder="1"/>
    <xf numFmtId="0" fontId="7" fillId="9" borderId="23" xfId="3" applyFill="1" applyBorder="1"/>
    <xf numFmtId="0" fontId="7" fillId="9" borderId="36" xfId="3" applyFill="1" applyBorder="1" applyAlignment="1">
      <alignment horizontal="right"/>
    </xf>
    <xf numFmtId="0" fontId="7" fillId="9" borderId="37" xfId="3" applyFill="1" applyBorder="1" applyAlignment="1">
      <alignment horizontal="right"/>
    </xf>
    <xf numFmtId="165" fontId="7" fillId="9" borderId="24" xfId="3" applyNumberFormat="1" applyFill="1" applyBorder="1" applyAlignment="1">
      <alignment horizontal="right"/>
    </xf>
    <xf numFmtId="165" fontId="7" fillId="9" borderId="25" xfId="3" applyNumberFormat="1" applyFill="1" applyBorder="1" applyAlignment="1">
      <alignment horizontal="right"/>
    </xf>
    <xf numFmtId="166" fontId="0" fillId="9" borderId="2" xfId="0" applyNumberFormat="1" applyFill="1" applyBorder="1" applyAlignment="1">
      <alignment horizontal="right"/>
    </xf>
    <xf numFmtId="166" fontId="0" fillId="9" borderId="24" xfId="0" applyNumberFormat="1" applyFill="1" applyBorder="1" applyAlignment="1">
      <alignment horizontal="right"/>
    </xf>
    <xf numFmtId="166" fontId="0" fillId="9" borderId="2" xfId="0" applyNumberFormat="1" applyFont="1" applyFill="1" applyBorder="1" applyAlignment="1">
      <alignment horizontal="right"/>
    </xf>
    <xf numFmtId="166" fontId="1" fillId="9" borderId="10" xfId="0" applyNumberFormat="1" applyFont="1" applyFill="1" applyBorder="1" applyAlignment="1">
      <alignment horizontal="right"/>
    </xf>
    <xf numFmtId="166" fontId="1" fillId="9" borderId="36" xfId="0" applyNumberFormat="1" applyFont="1" applyFill="1" applyBorder="1" applyAlignment="1">
      <alignment horizontal="right"/>
    </xf>
    <xf numFmtId="166" fontId="1" fillId="9" borderId="24" xfId="0" applyNumberFormat="1" applyFont="1" applyFill="1" applyBorder="1" applyAlignment="1">
      <alignment horizontal="right"/>
    </xf>
    <xf numFmtId="166" fontId="1" fillId="9" borderId="25" xfId="0" applyNumberFormat="1" applyFont="1" applyFill="1" applyBorder="1" applyAlignment="1">
      <alignment horizontal="right"/>
    </xf>
    <xf numFmtId="167" fontId="1" fillId="0" borderId="0" xfId="5" applyNumberFormat="1" applyFont="1" applyBorder="1"/>
    <xf numFmtId="0" fontId="0" fillId="0" borderId="0" xfId="0" applyAlignment="1">
      <alignment horizontal="right"/>
    </xf>
    <xf numFmtId="0" fontId="0" fillId="0" borderId="60" xfId="0" applyBorder="1"/>
    <xf numFmtId="0" fontId="12" fillId="0" borderId="0" xfId="0" applyFont="1"/>
    <xf numFmtId="1" fontId="1" fillId="0" borderId="0" xfId="0" applyNumberFormat="1" applyFont="1" applyBorder="1" applyAlignment="1">
      <alignment horizontal="center"/>
    </xf>
    <xf numFmtId="1" fontId="1" fillId="0" borderId="62" xfId="0" applyNumberFormat="1" applyFont="1" applyBorder="1" applyAlignment="1">
      <alignment horizontal="center"/>
    </xf>
    <xf numFmtId="1" fontId="1" fillId="0" borderId="61" xfId="0" applyNumberFormat="1" applyFont="1" applyBorder="1" applyAlignment="1">
      <alignment horizontal="center"/>
    </xf>
    <xf numFmtId="0" fontId="1" fillId="0" borderId="45" xfId="0" applyFont="1" applyBorder="1" applyAlignment="1">
      <alignment horizontal="center" wrapText="1"/>
    </xf>
    <xf numFmtId="3" fontId="0" fillId="0" borderId="0" xfId="0" applyNumberFormat="1" applyBorder="1" applyAlignment="1">
      <alignment horizontal="center"/>
    </xf>
    <xf numFmtId="3" fontId="0" fillId="0" borderId="62" xfId="0" applyNumberFormat="1" applyBorder="1" applyAlignment="1">
      <alignment horizontal="center"/>
    </xf>
    <xf numFmtId="3" fontId="0" fillId="0" borderId="61" xfId="0" applyNumberFormat="1" applyBorder="1" applyAlignment="1">
      <alignment horizontal="center"/>
    </xf>
    <xf numFmtId="0" fontId="10" fillId="0" borderId="0" xfId="0" applyFont="1"/>
    <xf numFmtId="0" fontId="0" fillId="10" borderId="1" xfId="0" applyFill="1" applyBorder="1"/>
    <xf numFmtId="0" fontId="0" fillId="10" borderId="64" xfId="0" applyFill="1" applyBorder="1"/>
    <xf numFmtId="0" fontId="0" fillId="10" borderId="16" xfId="0" applyFill="1" applyBorder="1"/>
    <xf numFmtId="0" fontId="1" fillId="0" borderId="45" xfId="0" applyFont="1" applyBorder="1"/>
    <xf numFmtId="167" fontId="0" fillId="11" borderId="0" xfId="5" applyNumberFormat="1" applyFont="1" applyFill="1"/>
    <xf numFmtId="167" fontId="0" fillId="8" borderId="0" xfId="5" applyNumberFormat="1" applyFont="1" applyFill="1"/>
    <xf numFmtId="0" fontId="1" fillId="0" borderId="61" xfId="0" applyFont="1" applyBorder="1"/>
    <xf numFmtId="167" fontId="0" fillId="11" borderId="61" xfId="5" applyNumberFormat="1" applyFont="1" applyFill="1" applyBorder="1"/>
    <xf numFmtId="167" fontId="0" fillId="8" borderId="61" xfId="5" applyNumberFormat="1" applyFont="1" applyFill="1" applyBorder="1"/>
    <xf numFmtId="0" fontId="0" fillId="0" borderId="61" xfId="0" applyBorder="1"/>
    <xf numFmtId="168" fontId="0" fillId="0" borderId="0" xfId="0" applyNumberFormat="1" applyBorder="1" applyAlignment="1">
      <alignment horizontal="center"/>
    </xf>
    <xf numFmtId="168" fontId="0" fillId="0" borderId="45" xfId="0" applyNumberFormat="1" applyBorder="1" applyAlignment="1">
      <alignment horizontal="center"/>
    </xf>
    <xf numFmtId="168" fontId="0" fillId="0" borderId="61" xfId="0" applyNumberFormat="1" applyBorder="1" applyAlignment="1">
      <alignment horizontal="center"/>
    </xf>
    <xf numFmtId="165" fontId="11" fillId="0" borderId="65" xfId="0" applyNumberFormat="1" applyFont="1" applyBorder="1" applyAlignment="1">
      <alignment horizontal="center" shrinkToFit="1"/>
    </xf>
    <xf numFmtId="0" fontId="0" fillId="0" borderId="0" xfId="0" applyAlignment="1">
      <alignment horizontal="center"/>
    </xf>
    <xf numFmtId="0" fontId="9" fillId="0" borderId="0" xfId="0" applyFont="1" applyAlignment="1">
      <alignment wrapText="1"/>
    </xf>
    <xf numFmtId="0" fontId="16" fillId="0" borderId="0" xfId="0" applyFont="1"/>
    <xf numFmtId="0" fontId="16" fillId="0" borderId="2" xfId="0" applyFont="1" applyBorder="1" applyAlignment="1">
      <alignment wrapText="1"/>
    </xf>
    <xf numFmtId="0" fontId="17" fillId="0" borderId="2" xfId="0" applyFont="1" applyBorder="1" applyAlignment="1">
      <alignment vertical="top" wrapText="1"/>
    </xf>
    <xf numFmtId="0" fontId="16" fillId="0" borderId="2" xfId="0" applyFont="1" applyBorder="1" applyAlignment="1">
      <alignment vertical="top" wrapText="1"/>
    </xf>
    <xf numFmtId="0" fontId="0" fillId="0" borderId="0" xfId="0" applyFont="1"/>
    <xf numFmtId="165" fontId="24" fillId="0" borderId="67" xfId="0" applyNumberFormat="1" applyFont="1" applyBorder="1" applyAlignment="1">
      <alignment shrinkToFit="1"/>
    </xf>
    <xf numFmtId="0" fontId="0" fillId="0" borderId="60" xfId="0" applyFont="1" applyBorder="1"/>
    <xf numFmtId="168" fontId="0" fillId="0" borderId="0" xfId="0" applyNumberFormat="1" applyFont="1" applyBorder="1"/>
    <xf numFmtId="168" fontId="0" fillId="0" borderId="61" xfId="0" applyNumberFormat="1" applyFont="1" applyBorder="1"/>
    <xf numFmtId="1" fontId="0" fillId="0" borderId="0" xfId="0" applyNumberFormat="1" applyFont="1" applyBorder="1" applyAlignment="1">
      <alignment horizontal="center"/>
    </xf>
    <xf numFmtId="1" fontId="0" fillId="0" borderId="61" xfId="0" applyNumberFormat="1" applyFont="1" applyBorder="1" applyAlignment="1">
      <alignment horizontal="center"/>
    </xf>
    <xf numFmtId="0" fontId="1" fillId="0" borderId="62" xfId="0" applyFont="1" applyBorder="1" applyAlignment="1">
      <alignment horizontal="center"/>
    </xf>
    <xf numFmtId="0" fontId="1" fillId="0" borderId="50" xfId="0" applyFont="1" applyBorder="1"/>
    <xf numFmtId="0" fontId="0" fillId="0" borderId="52" xfId="0" applyBorder="1" applyAlignment="1">
      <alignment horizontal="right"/>
    </xf>
    <xf numFmtId="165" fontId="0" fillId="0" borderId="7" xfId="0" applyNumberFormat="1" applyBorder="1" applyAlignment="1">
      <alignment horizontal="right"/>
    </xf>
    <xf numFmtId="165" fontId="0" fillId="0" borderId="8" xfId="0" applyNumberFormat="1" applyBorder="1" applyAlignment="1">
      <alignment horizontal="right"/>
    </xf>
    <xf numFmtId="0" fontId="1" fillId="9" borderId="35" xfId="3" applyFont="1" applyFill="1" applyBorder="1"/>
    <xf numFmtId="0" fontId="1" fillId="9" borderId="36" xfId="3" applyFont="1" applyFill="1" applyBorder="1" applyAlignment="1">
      <alignment horizontal="right"/>
    </xf>
    <xf numFmtId="0" fontId="1" fillId="9" borderId="37" xfId="3" applyFont="1" applyFill="1" applyBorder="1" applyAlignment="1">
      <alignment horizontal="right"/>
    </xf>
    <xf numFmtId="0" fontId="1" fillId="9" borderId="23" xfId="3" applyFont="1" applyFill="1" applyBorder="1"/>
    <xf numFmtId="165" fontId="1" fillId="9" borderId="24" xfId="3" applyNumberFormat="1" applyFont="1" applyFill="1" applyBorder="1" applyAlignment="1">
      <alignment horizontal="right"/>
    </xf>
    <xf numFmtId="165" fontId="1" fillId="9" borderId="25" xfId="3" applyNumberFormat="1" applyFont="1" applyFill="1" applyBorder="1" applyAlignment="1">
      <alignment horizontal="right"/>
    </xf>
    <xf numFmtId="0" fontId="1" fillId="6" borderId="3" xfId="3" applyFont="1" applyBorder="1" applyAlignment="1">
      <alignment horizontal="center"/>
    </xf>
    <xf numFmtId="0" fontId="25" fillId="0" borderId="0" xfId="0" applyFont="1"/>
    <xf numFmtId="166" fontId="0" fillId="0" borderId="19" xfId="0" applyNumberFormat="1" applyBorder="1" applyAlignment="1">
      <alignment horizontal="right" vertical="center"/>
    </xf>
    <xf numFmtId="166" fontId="0" fillId="0" borderId="26" xfId="0" applyNumberFormat="1" applyBorder="1" applyAlignment="1">
      <alignment horizontal="right" vertical="center"/>
    </xf>
    <xf numFmtId="166" fontId="1" fillId="0" borderId="6" xfId="0" applyNumberFormat="1" applyFont="1" applyBorder="1"/>
    <xf numFmtId="0" fontId="1" fillId="0" borderId="45" xfId="0" applyFont="1" applyBorder="1" applyAlignment="1">
      <alignment horizontal="center"/>
    </xf>
    <xf numFmtId="0" fontId="0" fillId="0" borderId="45" xfId="0" applyBorder="1" applyAlignment="1">
      <alignment horizontal="center"/>
    </xf>
    <xf numFmtId="0" fontId="1" fillId="6" borderId="31" xfId="3" applyFont="1" applyBorder="1" applyAlignment="1">
      <alignment horizontal="center"/>
    </xf>
    <xf numFmtId="0" fontId="1" fillId="6" borderId="4" xfId="3" applyFont="1" applyBorder="1" applyAlignment="1">
      <alignment horizontal="center"/>
    </xf>
    <xf numFmtId="0" fontId="0" fillId="0" borderId="0" xfId="0" applyAlignment="1">
      <alignment wrapText="1"/>
    </xf>
    <xf numFmtId="0" fontId="1" fillId="6" borderId="33" xfId="3" applyFont="1" applyBorder="1" applyAlignment="1">
      <alignment horizontal="center"/>
    </xf>
    <xf numFmtId="0" fontId="1" fillId="6" borderId="29" xfId="3" applyFont="1" applyBorder="1" applyAlignment="1">
      <alignment horizontal="center"/>
    </xf>
    <xf numFmtId="0" fontId="1" fillId="6" borderId="30" xfId="3" applyFont="1" applyBorder="1" applyAlignment="1">
      <alignment horizontal="center"/>
    </xf>
    <xf numFmtId="0" fontId="16" fillId="0" borderId="0" xfId="0" applyFont="1" applyAlignment="1">
      <alignment wrapText="1"/>
    </xf>
    <xf numFmtId="0" fontId="1" fillId="2" borderId="3" xfId="0" applyFont="1" applyFill="1" applyBorder="1" applyProtection="1">
      <protection locked="0"/>
    </xf>
    <xf numFmtId="0" fontId="1" fillId="3" borderId="5" xfId="0" applyFont="1" applyFill="1" applyBorder="1" applyProtection="1">
      <protection locked="0"/>
    </xf>
    <xf numFmtId="37" fontId="0" fillId="4" borderId="39" xfId="5" applyNumberFormat="1" applyFont="1" applyFill="1" applyBorder="1" applyAlignment="1" applyProtection="1">
      <alignment horizontal="right"/>
      <protection locked="0"/>
    </xf>
    <xf numFmtId="37" fontId="0" fillId="4" borderId="27" xfId="5" applyNumberFormat="1" applyFont="1" applyFill="1" applyBorder="1" applyAlignment="1" applyProtection="1">
      <alignment horizontal="right"/>
      <protection locked="0"/>
    </xf>
    <xf numFmtId="37" fontId="0" fillId="4" borderId="11" xfId="5" applyNumberFormat="1" applyFont="1" applyFill="1" applyBorder="1" applyAlignment="1" applyProtection="1">
      <alignment horizontal="right"/>
      <protection locked="0"/>
    </xf>
    <xf numFmtId="37" fontId="0" fillId="4" borderId="46" xfId="5" applyNumberFormat="1" applyFont="1" applyFill="1" applyBorder="1" applyAlignment="1" applyProtection="1">
      <alignment horizontal="right"/>
      <protection locked="0"/>
    </xf>
    <xf numFmtId="37" fontId="0" fillId="4" borderId="38" xfId="5" applyNumberFormat="1" applyFont="1" applyFill="1" applyBorder="1" applyAlignment="1" applyProtection="1">
      <alignment horizontal="right"/>
      <protection locked="0"/>
    </xf>
    <xf numFmtId="37" fontId="0" fillId="4" borderId="12" xfId="5" applyNumberFormat="1" applyFont="1" applyFill="1" applyBorder="1" applyAlignment="1" applyProtection="1">
      <alignment horizontal="right"/>
      <protection locked="0"/>
    </xf>
    <xf numFmtId="37" fontId="0" fillId="4" borderId="40" xfId="5" applyNumberFormat="1" applyFont="1" applyFill="1" applyBorder="1" applyAlignment="1" applyProtection="1">
      <alignment horizontal="right"/>
      <protection locked="0"/>
    </xf>
    <xf numFmtId="37" fontId="0" fillId="4" borderId="13" xfId="5" applyNumberFormat="1" applyFont="1" applyFill="1" applyBorder="1" applyAlignment="1" applyProtection="1">
      <alignment horizontal="right"/>
      <protection locked="0"/>
    </xf>
    <xf numFmtId="0" fontId="0" fillId="0" borderId="31" xfId="0" applyBorder="1" applyProtection="1"/>
    <xf numFmtId="167" fontId="0" fillId="0" borderId="0" xfId="5" applyNumberFormat="1" applyFont="1" applyFill="1" applyBorder="1" applyProtection="1"/>
    <xf numFmtId="0" fontId="0" fillId="0" borderId="0" xfId="0" applyProtection="1"/>
    <xf numFmtId="0" fontId="0" fillId="0" borderId="0" xfId="0" applyBorder="1" applyProtection="1"/>
    <xf numFmtId="0" fontId="7" fillId="6" borderId="31" xfId="3" applyBorder="1" applyProtection="1"/>
    <xf numFmtId="0" fontId="7" fillId="6" borderId="31" xfId="3" applyBorder="1" applyAlignment="1" applyProtection="1">
      <alignment wrapText="1"/>
    </xf>
    <xf numFmtId="0" fontId="0" fillId="0" borderId="39" xfId="0" applyBorder="1" applyProtection="1"/>
    <xf numFmtId="0" fontId="0" fillId="0" borderId="38" xfId="0" applyBorder="1" applyProtection="1"/>
    <xf numFmtId="0" fontId="0" fillId="0" borderId="40" xfId="0" applyBorder="1" applyProtection="1"/>
    <xf numFmtId="0" fontId="4" fillId="0" borderId="0" xfId="0" applyFont="1" applyProtection="1"/>
    <xf numFmtId="0" fontId="5" fillId="0" borderId="0" xfId="1" applyFont="1" applyProtection="1"/>
    <xf numFmtId="0" fontId="6" fillId="0" borderId="0" xfId="0" applyFont="1" applyProtection="1"/>
    <xf numFmtId="0" fontId="7" fillId="6" borderId="3" xfId="3" applyBorder="1" applyAlignment="1" applyProtection="1">
      <alignment horizontal="center" vertical="center" wrapText="1"/>
    </xf>
    <xf numFmtId="0" fontId="7" fillId="6" borderId="4" xfId="3"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5" xfId="0" applyBorder="1" applyAlignment="1" applyProtection="1">
      <alignment horizontal="center" vertical="center" wrapText="1"/>
    </xf>
    <xf numFmtId="164" fontId="0" fillId="0" borderId="3" xfId="0" applyNumberFormat="1" applyBorder="1" applyAlignment="1" applyProtection="1">
      <alignment horizontal="center" vertical="center"/>
    </xf>
    <xf numFmtId="164" fontId="0" fillId="0" borderId="3" xfId="0" applyNumberFormat="1" applyBorder="1" applyAlignment="1" applyProtection="1">
      <alignment horizontal="center" vertical="center" wrapText="1"/>
    </xf>
    <xf numFmtId="164" fontId="0" fillId="0" borderId="0" xfId="0" applyNumberFormat="1" applyBorder="1" applyAlignment="1" applyProtection="1">
      <alignment horizontal="center" vertical="center"/>
    </xf>
    <xf numFmtId="0" fontId="0" fillId="0" borderId="3" xfId="0" applyBorder="1" applyAlignment="1" applyProtection="1">
      <alignment horizontal="center" vertical="center" wrapText="1"/>
    </xf>
    <xf numFmtId="0" fontId="0" fillId="0" borderId="0" xfId="0" applyBorder="1" applyAlignment="1" applyProtection="1">
      <alignment horizontal="center" vertical="center" wrapText="1"/>
    </xf>
    <xf numFmtId="167" fontId="31" fillId="0" borderId="46" xfId="5" applyNumberFormat="1" applyFont="1" applyBorder="1" applyAlignment="1" applyProtection="1">
      <alignment horizontal="center"/>
    </xf>
    <xf numFmtId="0" fontId="7" fillId="6" borderId="12" xfId="3" applyBorder="1" applyAlignment="1" applyProtection="1">
      <alignment horizontal="center"/>
    </xf>
    <xf numFmtId="166" fontId="0" fillId="0" borderId="19" xfId="0" applyNumberFormat="1" applyBorder="1" applyProtection="1"/>
    <xf numFmtId="166" fontId="0" fillId="0" borderId="10" xfId="0" applyNumberFormat="1" applyBorder="1" applyProtection="1"/>
    <xf numFmtId="166" fontId="0" fillId="0" borderId="20" xfId="0" applyNumberFormat="1" applyBorder="1" applyProtection="1"/>
    <xf numFmtId="166" fontId="0" fillId="0" borderId="21" xfId="0" applyNumberFormat="1" applyBorder="1" applyProtection="1"/>
    <xf numFmtId="166" fontId="0" fillId="0" borderId="2" xfId="0" applyNumberFormat="1" applyBorder="1" applyProtection="1"/>
    <xf numFmtId="166" fontId="0" fillId="0" borderId="22" xfId="0" applyNumberFormat="1" applyBorder="1" applyProtection="1"/>
    <xf numFmtId="0" fontId="7" fillId="6" borderId="13" xfId="3" applyBorder="1" applyAlignment="1" applyProtection="1">
      <alignment horizontal="center"/>
    </xf>
    <xf numFmtId="166" fontId="0" fillId="0" borderId="23" xfId="0" applyNumberFormat="1" applyBorder="1" applyProtection="1"/>
    <xf numFmtId="166" fontId="0" fillId="0" borderId="24" xfId="0" applyNumberFormat="1" applyBorder="1" applyProtection="1"/>
    <xf numFmtId="166" fontId="0" fillId="0" borderId="25" xfId="0" applyNumberFormat="1" applyBorder="1" applyProtection="1"/>
    <xf numFmtId="0" fontId="7" fillId="6" borderId="11" xfId="3" applyBorder="1" applyAlignment="1" applyProtection="1">
      <alignment horizontal="center"/>
    </xf>
    <xf numFmtId="0" fontId="7" fillId="6" borderId="68" xfId="3" applyBorder="1" applyAlignment="1" applyProtection="1">
      <alignment horizontal="center"/>
    </xf>
    <xf numFmtId="0" fontId="0" fillId="0" borderId="0" xfId="0" applyFill="1" applyProtection="1"/>
    <xf numFmtId="0" fontId="1" fillId="0" borderId="0" xfId="0" applyFont="1" applyBorder="1" applyAlignment="1" applyProtection="1">
      <alignment horizontal="center" wrapText="1"/>
    </xf>
    <xf numFmtId="0" fontId="7" fillId="7" borderId="42" xfId="4" applyBorder="1" applyAlignment="1" applyProtection="1">
      <alignment horizontal="left"/>
    </xf>
    <xf numFmtId="0" fontId="7" fillId="7" borderId="9" xfId="4" applyBorder="1" applyProtection="1"/>
    <xf numFmtId="0" fontId="7" fillId="7" borderId="43" xfId="4" applyBorder="1" applyProtection="1"/>
    <xf numFmtId="0" fontId="0" fillId="0" borderId="0" xfId="0" applyAlignment="1" applyProtection="1"/>
    <xf numFmtId="0" fontId="1" fillId="6" borderId="31" xfId="3" applyFont="1" applyBorder="1" applyAlignment="1" applyProtection="1">
      <alignment horizontal="center" wrapText="1"/>
    </xf>
    <xf numFmtId="0" fontId="1" fillId="6" borderId="3" xfId="3" applyFont="1" applyBorder="1" applyAlignment="1" applyProtection="1">
      <alignment horizontal="center" wrapText="1"/>
    </xf>
    <xf numFmtId="0" fontId="1" fillId="6" borderId="32" xfId="3" applyFont="1" applyBorder="1" applyAlignment="1" applyProtection="1">
      <alignment horizontal="center" wrapText="1"/>
    </xf>
    <xf numFmtId="164" fontId="0" fillId="0" borderId="0" xfId="0" applyNumberFormat="1" applyProtection="1"/>
    <xf numFmtId="0" fontId="8" fillId="5" borderId="55" xfId="2" applyBorder="1" applyAlignment="1" applyProtection="1">
      <alignment horizontal="center" wrapText="1"/>
    </xf>
    <xf numFmtId="0" fontId="8" fillId="5" borderId="56" xfId="2" applyBorder="1" applyAlignment="1" applyProtection="1">
      <alignment horizontal="center" wrapText="1"/>
    </xf>
    <xf numFmtId="0" fontId="8" fillId="5" borderId="57" xfId="2" applyBorder="1" applyAlignment="1" applyProtection="1">
      <alignment horizontal="center" wrapText="1"/>
    </xf>
    <xf numFmtId="0" fontId="8" fillId="5" borderId="58" xfId="2" applyBorder="1" applyAlignment="1" applyProtection="1">
      <alignment horizontal="center" wrapText="1"/>
    </xf>
    <xf numFmtId="0" fontId="8" fillId="5" borderId="59" xfId="2" applyBorder="1" applyAlignment="1" applyProtection="1">
      <alignment horizontal="center" wrapText="1"/>
    </xf>
    <xf numFmtId="0" fontId="0" fillId="0" borderId="0" xfId="0" applyAlignment="1" applyProtection="1">
      <alignment horizontal="center"/>
    </xf>
    <xf numFmtId="0" fontId="0" fillId="0" borderId="0" xfId="0" applyFill="1" applyBorder="1" applyAlignment="1" applyProtection="1">
      <alignment horizontal="center" wrapText="1"/>
    </xf>
    <xf numFmtId="0" fontId="7" fillId="6" borderId="3" xfId="3" applyBorder="1" applyAlignment="1" applyProtection="1">
      <alignment horizontal="center"/>
    </xf>
    <xf numFmtId="0" fontId="7" fillId="6" borderId="31" xfId="3" applyBorder="1" applyAlignment="1" applyProtection="1">
      <alignment horizontal="center"/>
    </xf>
    <xf numFmtId="10" fontId="0" fillId="0" borderId="0" xfId="0" applyNumberFormat="1" applyBorder="1" applyProtection="1"/>
    <xf numFmtId="0" fontId="1" fillId="0" borderId="0" xfId="0" applyFont="1" applyFill="1" applyBorder="1" applyProtection="1"/>
    <xf numFmtId="0" fontId="9" fillId="0" borderId="0" xfId="0" applyFont="1" applyAlignment="1" applyProtection="1"/>
    <xf numFmtId="0" fontId="2" fillId="0" borderId="45" xfId="0" applyFont="1" applyBorder="1" applyAlignment="1" applyProtection="1">
      <alignment vertical="center"/>
    </xf>
    <xf numFmtId="0" fontId="2" fillId="0" borderId="0" xfId="0" applyFont="1" applyFill="1" applyBorder="1" applyAlignment="1" applyProtection="1">
      <alignment vertical="center"/>
    </xf>
    <xf numFmtId="0" fontId="0" fillId="0" borderId="0" xfId="0" applyNumberFormat="1" applyProtection="1"/>
    <xf numFmtId="0" fontId="0" fillId="0" borderId="0" xfId="0" applyNumberFormat="1" applyFont="1" applyProtection="1"/>
    <xf numFmtId="0" fontId="7" fillId="6" borderId="4" xfId="3" applyBorder="1" applyAlignment="1" applyProtection="1">
      <alignment horizontal="center"/>
    </xf>
    <xf numFmtId="0" fontId="1" fillId="12" borderId="3" xfId="4" applyFont="1" applyFill="1" applyBorder="1" applyAlignment="1" applyProtection="1">
      <alignment horizontal="center" vertical="center" wrapText="1"/>
    </xf>
    <xf numFmtId="0" fontId="33" fillId="0" borderId="0" xfId="0" applyFont="1"/>
    <xf numFmtId="0" fontId="9" fillId="0" borderId="0" xfId="0" applyFont="1" applyBorder="1"/>
    <xf numFmtId="49" fontId="21" fillId="0" borderId="0" xfId="0" applyNumberFormat="1" applyFont="1" applyBorder="1"/>
    <xf numFmtId="0" fontId="21" fillId="0" borderId="0" xfId="0" applyFont="1" applyBorder="1" applyAlignment="1">
      <alignment wrapText="1"/>
    </xf>
    <xf numFmtId="0" fontId="21" fillId="0" borderId="0" xfId="0" applyFont="1" applyAlignment="1">
      <alignment vertical="top"/>
    </xf>
    <xf numFmtId="0" fontId="9" fillId="0" borderId="0" xfId="0" applyFont="1" applyAlignment="1">
      <alignment vertical="top"/>
    </xf>
    <xf numFmtId="0" fontId="7" fillId="6" borderId="6" xfId="3" applyBorder="1" applyAlignment="1" applyProtection="1">
      <alignment horizontal="center"/>
    </xf>
    <xf numFmtId="0" fontId="7" fillId="6" borderId="7" xfId="3" applyBorder="1" applyAlignment="1" applyProtection="1">
      <alignment horizontal="center"/>
    </xf>
    <xf numFmtId="0" fontId="7" fillId="6" borderId="8" xfId="3" applyBorder="1" applyAlignment="1" applyProtection="1">
      <alignment horizontal="center"/>
    </xf>
    <xf numFmtId="0" fontId="7" fillId="6" borderId="14" xfId="3" applyBorder="1" applyAlignment="1" applyProtection="1">
      <alignment horizontal="center"/>
    </xf>
    <xf numFmtId="0" fontId="7" fillId="6" borderId="17" xfId="3" applyBorder="1" applyAlignment="1" applyProtection="1">
      <alignment horizontal="center"/>
    </xf>
    <xf numFmtId="10" fontId="7" fillId="6" borderId="6" xfId="3" applyNumberFormat="1" applyBorder="1" applyAlignment="1" applyProtection="1">
      <alignment horizontal="center"/>
    </xf>
    <xf numFmtId="10" fontId="7" fillId="6" borderId="7" xfId="3" applyNumberFormat="1" applyBorder="1" applyAlignment="1" applyProtection="1">
      <alignment horizontal="center"/>
    </xf>
    <xf numFmtId="10" fontId="7" fillId="6" borderId="8" xfId="3" applyNumberFormat="1" applyBorder="1" applyAlignment="1" applyProtection="1">
      <alignment horizontal="center"/>
    </xf>
    <xf numFmtId="10" fontId="7" fillId="6" borderId="14" xfId="3" applyNumberFormat="1" applyBorder="1" applyAlignment="1" applyProtection="1">
      <alignment horizontal="center"/>
    </xf>
    <xf numFmtId="10" fontId="7" fillId="6" borderId="17" xfId="3" applyNumberFormat="1" applyBorder="1" applyAlignment="1" applyProtection="1">
      <alignment horizontal="center"/>
    </xf>
    <xf numFmtId="0" fontId="0" fillId="0" borderId="19" xfId="0" applyBorder="1" applyAlignment="1" applyProtection="1">
      <alignment horizontal="center"/>
    </xf>
    <xf numFmtId="0" fontId="0" fillId="0" borderId="10" xfId="0" applyBorder="1" applyAlignment="1" applyProtection="1">
      <alignment horizontal="center"/>
    </xf>
    <xf numFmtId="0" fontId="0" fillId="0" borderId="20" xfId="0" applyBorder="1" applyAlignment="1" applyProtection="1">
      <alignment horizontal="center"/>
    </xf>
    <xf numFmtId="3" fontId="0" fillId="0" borderId="15" xfId="0" applyNumberFormat="1" applyBorder="1" applyAlignment="1" applyProtection="1">
      <alignment horizontal="center"/>
    </xf>
    <xf numFmtId="3" fontId="0" fillId="0" borderId="10" xfId="0" applyNumberFormat="1" applyBorder="1" applyAlignment="1" applyProtection="1">
      <alignment horizontal="center"/>
    </xf>
    <xf numFmtId="3" fontId="0" fillId="0" borderId="18" xfId="0" applyNumberFormat="1" applyBorder="1" applyAlignment="1" applyProtection="1">
      <alignment horizontal="center"/>
    </xf>
    <xf numFmtId="3" fontId="0" fillId="0" borderId="19" xfId="0" applyNumberFormat="1" applyBorder="1" applyAlignment="1" applyProtection="1">
      <alignment horizontal="center"/>
    </xf>
    <xf numFmtId="3" fontId="0" fillId="0" borderId="20" xfId="0" applyNumberFormat="1" applyBorder="1" applyAlignment="1" applyProtection="1">
      <alignment horizontal="center"/>
    </xf>
    <xf numFmtId="0" fontId="0" fillId="0" borderId="21" xfId="0" applyBorder="1" applyAlignment="1" applyProtection="1">
      <alignment horizontal="center"/>
    </xf>
    <xf numFmtId="0" fontId="0" fillId="0" borderId="2" xfId="0" applyBorder="1" applyAlignment="1" applyProtection="1">
      <alignment horizontal="center"/>
    </xf>
    <xf numFmtId="0" fontId="0" fillId="0" borderId="22" xfId="0" applyBorder="1" applyAlignment="1" applyProtection="1">
      <alignment horizontal="center"/>
    </xf>
    <xf numFmtId="3" fontId="0" fillId="0" borderId="16" xfId="0" applyNumberFormat="1" applyBorder="1" applyAlignment="1" applyProtection="1">
      <alignment horizontal="center"/>
    </xf>
    <xf numFmtId="3" fontId="0" fillId="0" borderId="2" xfId="0" applyNumberFormat="1" applyBorder="1" applyAlignment="1" applyProtection="1">
      <alignment horizontal="center"/>
    </xf>
    <xf numFmtId="3" fontId="0" fillId="0" borderId="1" xfId="0" applyNumberFormat="1" applyBorder="1" applyAlignment="1" applyProtection="1">
      <alignment horizontal="center"/>
    </xf>
    <xf numFmtId="3" fontId="0" fillId="0" borderId="21" xfId="0" applyNumberFormat="1" applyBorder="1" applyAlignment="1" applyProtection="1">
      <alignment horizontal="center"/>
    </xf>
    <xf numFmtId="3" fontId="0" fillId="0" borderId="22" xfId="0" applyNumberFormat="1" applyBorder="1" applyAlignment="1" applyProtection="1">
      <alignment horizontal="center"/>
    </xf>
    <xf numFmtId="0" fontId="0" fillId="0" borderId="23" xfId="0" applyBorder="1" applyAlignment="1" applyProtection="1">
      <alignment horizontal="center"/>
    </xf>
    <xf numFmtId="0" fontId="0" fillId="0" borderId="24" xfId="0" applyBorder="1" applyAlignment="1" applyProtection="1">
      <alignment horizontal="center"/>
    </xf>
    <xf numFmtId="0" fontId="0" fillId="0" borderId="25" xfId="0" applyBorder="1" applyAlignment="1" applyProtection="1">
      <alignment horizontal="center"/>
    </xf>
    <xf numFmtId="3" fontId="0" fillId="0" borderId="34" xfId="0" applyNumberFormat="1" applyBorder="1" applyAlignment="1" applyProtection="1">
      <alignment horizontal="center"/>
    </xf>
    <xf numFmtId="3" fontId="0" fillId="0" borderId="24" xfId="0" applyNumberFormat="1" applyBorder="1" applyAlignment="1" applyProtection="1">
      <alignment horizontal="center"/>
    </xf>
    <xf numFmtId="3" fontId="0" fillId="0" borderId="41" xfId="0" applyNumberFormat="1" applyBorder="1" applyAlignment="1" applyProtection="1">
      <alignment horizontal="center"/>
    </xf>
    <xf numFmtId="3" fontId="0" fillId="0" borderId="23" xfId="0" applyNumberFormat="1" applyBorder="1" applyAlignment="1" applyProtection="1">
      <alignment horizontal="center"/>
    </xf>
    <xf numFmtId="3" fontId="0" fillId="0" borderId="25" xfId="0" applyNumberFormat="1" applyBorder="1" applyAlignment="1" applyProtection="1">
      <alignment horizontal="center"/>
    </xf>
    <xf numFmtId="165" fontId="8" fillId="5" borderId="72" xfId="2" applyNumberFormat="1" applyBorder="1" applyAlignment="1" applyProtection="1">
      <alignment horizontal="center"/>
    </xf>
    <xf numFmtId="165" fontId="8" fillId="5" borderId="73" xfId="2" applyNumberFormat="1" applyBorder="1" applyAlignment="1" applyProtection="1">
      <alignment horizontal="center"/>
    </xf>
    <xf numFmtId="165" fontId="8" fillId="5" borderId="74" xfId="2" applyNumberFormat="1" applyBorder="1" applyAlignment="1" applyProtection="1">
      <alignment horizontal="center"/>
    </xf>
    <xf numFmtId="0" fontId="1" fillId="0" borderId="45" xfId="4" applyFont="1" applyFill="1" applyBorder="1" applyAlignment="1">
      <alignment wrapText="1"/>
    </xf>
    <xf numFmtId="14" fontId="21" fillId="0" borderId="0" xfId="0" applyNumberFormat="1" applyFont="1" applyBorder="1"/>
    <xf numFmtId="0" fontId="1" fillId="7" borderId="31" xfId="4" applyFont="1" applyBorder="1" applyAlignment="1" applyProtection="1"/>
    <xf numFmtId="0" fontId="1" fillId="7" borderId="32" xfId="4" applyFont="1" applyBorder="1" applyAlignment="1" applyProtection="1"/>
    <xf numFmtId="0" fontId="1" fillId="7" borderId="4" xfId="4" applyFont="1" applyBorder="1" applyAlignment="1" applyProtection="1"/>
    <xf numFmtId="49" fontId="9" fillId="0" borderId="0" xfId="0" applyNumberFormat="1" applyFont="1"/>
    <xf numFmtId="14" fontId="9" fillId="0" borderId="0" xfId="0" applyNumberFormat="1" applyFont="1"/>
    <xf numFmtId="0" fontId="6" fillId="0" borderId="0" xfId="0" applyFont="1"/>
    <xf numFmtId="165" fontId="0" fillId="0" borderId="0" xfId="0" applyNumberFormat="1"/>
    <xf numFmtId="167" fontId="0" fillId="4" borderId="39" xfId="5" applyNumberFormat="1" applyFont="1" applyFill="1" applyBorder="1" applyAlignment="1" applyProtection="1">
      <alignment horizontal="center"/>
      <protection locked="0"/>
    </xf>
    <xf numFmtId="0" fontId="8" fillId="5" borderId="69" xfId="2" applyBorder="1" applyAlignment="1">
      <alignment horizontal="center" wrapText="1"/>
    </xf>
    <xf numFmtId="0" fontId="8" fillId="5" borderId="70" xfId="2" applyBorder="1" applyAlignment="1">
      <alignment horizontal="center" wrapText="1"/>
    </xf>
    <xf numFmtId="0" fontId="8" fillId="5" borderId="71" xfId="2" applyBorder="1" applyAlignment="1">
      <alignment horizontal="center" wrapText="1"/>
    </xf>
    <xf numFmtId="0" fontId="1" fillId="6" borderId="31" xfId="3" applyFont="1" applyBorder="1" applyAlignment="1" applyProtection="1"/>
    <xf numFmtId="0" fontId="1" fillId="6" borderId="4" xfId="3" applyFont="1" applyBorder="1" applyAlignment="1" applyProtection="1"/>
    <xf numFmtId="0" fontId="1" fillId="6" borderId="31" xfId="3" applyFont="1" applyBorder="1" applyAlignment="1" applyProtection="1">
      <alignment horizontal="left"/>
    </xf>
    <xf numFmtId="0" fontId="1" fillId="6" borderId="4" xfId="3" applyFont="1" applyBorder="1" applyAlignment="1" applyProtection="1">
      <alignment horizontal="left"/>
    </xf>
    <xf numFmtId="0" fontId="1" fillId="7" borderId="31" xfId="4" applyFont="1" applyBorder="1" applyAlignment="1" applyProtection="1">
      <alignment horizontal="center"/>
    </xf>
    <xf numFmtId="0" fontId="1" fillId="7" borderId="32" xfId="4" applyFont="1" applyBorder="1" applyAlignment="1" applyProtection="1">
      <alignment horizontal="center"/>
    </xf>
    <xf numFmtId="0" fontId="1" fillId="7" borderId="4" xfId="4" applyFont="1" applyBorder="1" applyAlignment="1" applyProtection="1">
      <alignment horizontal="center"/>
    </xf>
    <xf numFmtId="0" fontId="1" fillId="7" borderId="6" xfId="4" applyFont="1" applyBorder="1" applyAlignment="1" applyProtection="1">
      <alignment horizontal="center" vertical="center" wrapText="1"/>
    </xf>
    <xf numFmtId="0" fontId="1" fillId="7" borderId="7" xfId="4" applyFont="1" applyBorder="1" applyAlignment="1" applyProtection="1">
      <alignment horizontal="center" vertical="center" wrapText="1"/>
    </xf>
    <xf numFmtId="0" fontId="1" fillId="7" borderId="8" xfId="4" applyFont="1" applyBorder="1" applyAlignment="1" applyProtection="1">
      <alignment horizontal="center" vertical="center" wrapText="1"/>
    </xf>
    <xf numFmtId="0" fontId="1" fillId="12" borderId="6" xfId="4" applyFont="1" applyFill="1" applyBorder="1" applyAlignment="1" applyProtection="1">
      <alignment horizontal="center" vertical="center"/>
    </xf>
    <xf numFmtId="0" fontId="1" fillId="12" borderId="7" xfId="4" applyFont="1" applyFill="1" applyBorder="1" applyAlignment="1" applyProtection="1">
      <alignment horizontal="center" vertical="center"/>
    </xf>
    <xf numFmtId="0" fontId="1" fillId="12" borderId="17" xfId="4" applyFont="1" applyFill="1" applyBorder="1" applyAlignment="1" applyProtection="1">
      <alignment horizontal="center" vertical="center"/>
    </xf>
    <xf numFmtId="0" fontId="32" fillId="12" borderId="3" xfId="4" applyFont="1" applyFill="1" applyBorder="1" applyAlignment="1" applyProtection="1">
      <alignment horizontal="center" vertical="center" wrapText="1"/>
    </xf>
    <xf numFmtId="0" fontId="1" fillId="7" borderId="6" xfId="4" applyFont="1" applyBorder="1" applyAlignment="1">
      <alignment horizontal="center" vertical="center" wrapText="1"/>
    </xf>
    <xf numFmtId="0" fontId="1" fillId="7" borderId="7" xfId="4" applyFont="1" applyBorder="1" applyAlignment="1">
      <alignment horizontal="center" vertical="center" wrapText="1"/>
    </xf>
    <xf numFmtId="0" fontId="1" fillId="7" borderId="8" xfId="4" applyFont="1" applyBorder="1" applyAlignment="1">
      <alignment horizontal="center" vertical="center" wrapText="1"/>
    </xf>
    <xf numFmtId="0" fontId="1" fillId="7" borderId="14" xfId="4" applyFont="1" applyBorder="1" applyAlignment="1">
      <alignment horizontal="center" vertical="center" wrapText="1"/>
    </xf>
    <xf numFmtId="0" fontId="1" fillId="7" borderId="28" xfId="4" applyFont="1" applyBorder="1" applyAlignment="1">
      <alignment horizontal="center"/>
    </xf>
    <xf numFmtId="0" fontId="1" fillId="7" borderId="29" xfId="4" applyFont="1" applyBorder="1" applyAlignment="1">
      <alignment horizontal="center"/>
    </xf>
    <xf numFmtId="0" fontId="1" fillId="7" borderId="30" xfId="4" applyFont="1" applyBorder="1" applyAlignment="1">
      <alignment horizontal="center"/>
    </xf>
    <xf numFmtId="0" fontId="1" fillId="7" borderId="50" xfId="4" applyFont="1" applyBorder="1" applyAlignment="1">
      <alignment horizontal="center"/>
    </xf>
    <xf numFmtId="0" fontId="1" fillId="7" borderId="51" xfId="4" applyFont="1" applyBorder="1" applyAlignment="1">
      <alignment horizontal="center"/>
    </xf>
    <xf numFmtId="0" fontId="1" fillId="7" borderId="52" xfId="4" applyFont="1" applyBorder="1" applyAlignment="1">
      <alignment horizontal="center"/>
    </xf>
    <xf numFmtId="0" fontId="1" fillId="7" borderId="48" xfId="4" applyFont="1" applyBorder="1" applyAlignment="1">
      <alignment horizontal="center"/>
    </xf>
    <xf numFmtId="0" fontId="1" fillId="7" borderId="49" xfId="4" applyFont="1" applyBorder="1" applyAlignment="1">
      <alignment horizontal="center"/>
    </xf>
    <xf numFmtId="0" fontId="1" fillId="7" borderId="53" xfId="4" applyFont="1" applyBorder="1" applyAlignment="1">
      <alignment horizontal="center"/>
    </xf>
    <xf numFmtId="0" fontId="1" fillId="9" borderId="31" xfId="4" applyFont="1" applyFill="1" applyBorder="1" applyAlignment="1">
      <alignment horizontal="left"/>
    </xf>
    <xf numFmtId="0" fontId="1" fillId="9" borderId="32" xfId="4" applyFont="1" applyFill="1" applyBorder="1" applyAlignment="1">
      <alignment horizontal="left"/>
    </xf>
    <xf numFmtId="0" fontId="1" fillId="9" borderId="4" xfId="4" applyFont="1" applyFill="1" applyBorder="1" applyAlignment="1">
      <alignment horizontal="left"/>
    </xf>
    <xf numFmtId="0" fontId="1" fillId="9" borderId="31" xfId="4" applyFont="1" applyFill="1" applyBorder="1" applyAlignment="1">
      <alignment horizontal="left" wrapText="1"/>
    </xf>
    <xf numFmtId="0" fontId="1" fillId="9" borderId="32" xfId="4" applyFont="1" applyFill="1" applyBorder="1" applyAlignment="1">
      <alignment horizontal="left" wrapText="1"/>
    </xf>
    <xf numFmtId="0" fontId="1" fillId="9" borderId="4" xfId="4" applyFont="1" applyFill="1" applyBorder="1" applyAlignment="1">
      <alignment horizontal="left" wrapText="1"/>
    </xf>
    <xf numFmtId="0" fontId="1" fillId="7" borderId="31" xfId="4" applyFont="1" applyBorder="1" applyAlignment="1">
      <alignment horizontal="center" vertical="center"/>
    </xf>
    <xf numFmtId="0" fontId="1" fillId="7" borderId="32" xfId="4" applyFont="1" applyBorder="1" applyAlignment="1">
      <alignment horizontal="center" vertical="center"/>
    </xf>
    <xf numFmtId="0" fontId="1" fillId="7" borderId="4" xfId="4" applyFont="1" applyBorder="1" applyAlignment="1">
      <alignment horizontal="center" vertical="center"/>
    </xf>
    <xf numFmtId="0" fontId="1" fillId="6" borderId="31" xfId="3" applyFont="1" applyBorder="1" applyAlignment="1">
      <alignment horizontal="center"/>
    </xf>
    <xf numFmtId="0" fontId="1" fillId="6" borderId="32" xfId="3" applyFont="1" applyBorder="1" applyAlignment="1">
      <alignment horizontal="center"/>
    </xf>
    <xf numFmtId="0" fontId="1" fillId="6" borderId="4" xfId="3" applyFont="1" applyBorder="1" applyAlignment="1">
      <alignment horizontal="center"/>
    </xf>
    <xf numFmtId="0" fontId="7" fillId="6" borderId="9" xfId="3" applyBorder="1" applyAlignment="1">
      <alignment horizontal="center"/>
    </xf>
    <xf numFmtId="0" fontId="7" fillId="6" borderId="5" xfId="3" applyBorder="1" applyAlignment="1">
      <alignment horizontal="center"/>
    </xf>
    <xf numFmtId="0" fontId="1" fillId="8" borderId="31" xfId="0" applyFont="1" applyFill="1" applyBorder="1" applyAlignment="1">
      <alignment horizontal="center"/>
    </xf>
    <xf numFmtId="0" fontId="1" fillId="8" borderId="32" xfId="0" applyFont="1" applyFill="1" applyBorder="1" applyAlignment="1">
      <alignment horizontal="center"/>
    </xf>
    <xf numFmtId="0" fontId="1" fillId="8" borderId="4" xfId="0" applyFont="1" applyFill="1" applyBorder="1" applyAlignment="1">
      <alignment horizontal="center"/>
    </xf>
    <xf numFmtId="0" fontId="0" fillId="0" borderId="0" xfId="0" applyAlignment="1">
      <alignment wrapText="1"/>
    </xf>
    <xf numFmtId="0" fontId="1" fillId="0" borderId="61" xfId="0" applyFont="1" applyBorder="1" applyAlignment="1">
      <alignment wrapText="1"/>
    </xf>
    <xf numFmtId="0" fontId="0" fillId="0" borderId="66" xfId="0" applyBorder="1" applyAlignment="1">
      <alignment horizontal="center"/>
    </xf>
    <xf numFmtId="0" fontId="0" fillId="0" borderId="63" xfId="0" applyBorder="1" applyAlignment="1">
      <alignment horizontal="center"/>
    </xf>
    <xf numFmtId="0" fontId="1" fillId="0" borderId="61" xfId="0" applyFont="1" applyBorder="1" applyAlignment="1">
      <alignment horizontal="left" wrapText="1"/>
    </xf>
    <xf numFmtId="0" fontId="1" fillId="6" borderId="31" xfId="3" applyFont="1" applyBorder="1" applyAlignment="1"/>
    <xf numFmtId="0" fontId="1" fillId="6" borderId="4" xfId="3" applyFont="1" applyBorder="1" applyAlignment="1"/>
    <xf numFmtId="0" fontId="1" fillId="6" borderId="31" xfId="3" applyFont="1" applyBorder="1" applyAlignment="1">
      <alignment horizontal="left"/>
    </xf>
    <xf numFmtId="0" fontId="1" fillId="6" borderId="4" xfId="3" applyFont="1" applyBorder="1" applyAlignment="1">
      <alignment horizontal="left"/>
    </xf>
    <xf numFmtId="0" fontId="0" fillId="0" borderId="66" xfId="0" applyFont="1" applyBorder="1" applyAlignment="1">
      <alignment horizontal="center"/>
    </xf>
    <xf numFmtId="0" fontId="1" fillId="7" borderId="6" xfId="4" applyFont="1" applyBorder="1" applyAlignment="1">
      <alignment horizontal="center" vertical="center"/>
    </xf>
    <xf numFmtId="0" fontId="1" fillId="7" borderId="7" xfId="4" applyFont="1" applyBorder="1" applyAlignment="1">
      <alignment horizontal="center" vertical="center"/>
    </xf>
    <xf numFmtId="0" fontId="1" fillId="7" borderId="8" xfId="4" applyFont="1" applyBorder="1" applyAlignment="1">
      <alignment horizontal="center" vertical="center"/>
    </xf>
    <xf numFmtId="0" fontId="1" fillId="7" borderId="31" xfId="4" applyFont="1" applyBorder="1" applyAlignment="1">
      <alignment horizontal="center" vertical="center" wrapText="1"/>
    </xf>
    <xf numFmtId="0" fontId="1" fillId="7" borderId="32" xfId="4" applyFont="1" applyBorder="1" applyAlignment="1">
      <alignment horizontal="center" vertical="center" wrapText="1"/>
    </xf>
    <xf numFmtId="0" fontId="1" fillId="7" borderId="4" xfId="4" applyFont="1" applyBorder="1" applyAlignment="1">
      <alignment horizontal="center" vertical="center" wrapText="1"/>
    </xf>
  </cellXfs>
  <cellStyles count="6">
    <cellStyle name="20% - Accent3" xfId="3" builtinId="38"/>
    <cellStyle name="40% - Accent3" xfId="4" builtinId="39"/>
    <cellStyle name="Comma" xfId="5" builtinId="3"/>
    <cellStyle name="Hyperlink" xfId="1" builtinId="8"/>
    <cellStyle name="Normal" xfId="0" builtinId="0"/>
    <cellStyle name="Output" xfId="2" builtinId="21"/>
  </cellStyles>
  <dxfs count="1">
    <dxf>
      <font>
        <color auto="1"/>
      </font>
      <fill>
        <patternFill patternType="none">
          <bgColor auto="1"/>
        </patternFill>
      </fill>
    </dxf>
  </dxfs>
  <tableStyles count="0" defaultTableStyle="TableStyleMedium2" defaultPivotStyle="PivotStyleLight16"/>
  <colors>
    <mruColors>
      <color rgb="FF0000FF"/>
      <color rgb="FFDBDBDB"/>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epa.gov/environmental-economics/scghg"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www.epa.gov/environmental-economics/scghg" TargetMode="External"/><Relationship Id="rId2" Type="http://schemas.openxmlformats.org/officeDocument/2006/relationships/hyperlink" Target="https://www.epa.gov/system/files/documents/2023-12/epa_scghg_2023_report_final.pdf" TargetMode="External"/><Relationship Id="rId1" Type="http://schemas.openxmlformats.org/officeDocument/2006/relationships/image" Target="../media/image1.png"/><Relationship Id="rId4" Type="http://schemas.openxmlformats.org/officeDocument/2006/relationships/hyperlink" Target="https://www.epa.gov/environmental-economics/guidelines-preparing-economic-analyses-2016"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21</xdr:col>
      <xdr:colOff>251460</xdr:colOff>
      <xdr:row>43</xdr:row>
      <xdr:rowOff>152399</xdr:rowOff>
    </xdr:to>
    <xdr:sp macro="" textlink="">
      <xdr:nvSpPr>
        <xdr:cNvPr id="1436" name="TextBox 1">
          <a:extLst>
            <a:ext uri="{FF2B5EF4-FFF2-40B4-BE49-F238E27FC236}">
              <a16:creationId xmlns:a16="http://schemas.microsoft.com/office/drawing/2014/main" id="{CDADCC80-EC72-8286-DAF5-33224ADC1BE7}"/>
            </a:ext>
          </a:extLst>
        </xdr:cNvPr>
        <xdr:cNvSpPr txBox="1">
          <a:spLocks noChangeAspect="1"/>
        </xdr:cNvSpPr>
      </xdr:nvSpPr>
      <xdr:spPr>
        <a:xfrm>
          <a:off x="0" y="0"/>
          <a:ext cx="13053060" cy="80162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2800">
              <a:solidFill>
                <a:schemeClr val="dk1"/>
              </a:solidFill>
              <a:effectLst/>
              <a:latin typeface="+mn-lt"/>
              <a:ea typeface="+mn-ea"/>
              <a:cs typeface="+mn-cs"/>
            </a:rPr>
            <a:t>EPA Social Cost</a:t>
          </a:r>
          <a:r>
            <a:rPr lang="en-US" sz="2800" baseline="0">
              <a:solidFill>
                <a:schemeClr val="dk1"/>
              </a:solidFill>
              <a:effectLst/>
              <a:latin typeface="+mn-lt"/>
              <a:ea typeface="+mn-ea"/>
              <a:cs typeface="+mn-cs"/>
            </a:rPr>
            <a:t> of Greenhouse Gases Application Workbook</a:t>
          </a:r>
          <a:endParaRPr lang="en-US" sz="2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6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1" u="none">
              <a:solidFill>
                <a:schemeClr val="dk1"/>
              </a:solidFill>
              <a:effectLst/>
              <a:latin typeface="+mn-lt"/>
              <a:ea typeface="+mn-ea"/>
              <a:cs typeface="+mn-cs"/>
            </a:rPr>
            <a:t>Overview</a:t>
          </a:r>
        </a:p>
        <a:p>
          <a:pPr marL="0" marR="0" lvl="0" indent="0" defTabSz="914400" eaLnBrk="1" fontAlgn="auto" latinLnBrk="0" hangingPunct="1">
            <a:lnSpc>
              <a:spcPct val="100000"/>
            </a:lnSpc>
            <a:spcBef>
              <a:spcPts val="0"/>
            </a:spcBef>
            <a:spcAft>
              <a:spcPts val="0"/>
            </a:spcAft>
            <a:buClrTx/>
            <a:buSzTx/>
            <a:buFontTx/>
            <a:buNone/>
            <a:tabLst/>
            <a:defRPr/>
          </a:pPr>
          <a:endParaRPr lang="en-US" sz="1400">
            <a:solidFill>
              <a:schemeClr val="dk1"/>
            </a:solidFill>
            <a:effectLst/>
            <a:latin typeface="+mn-lt"/>
            <a:ea typeface="+mn-ea"/>
            <a:cs typeface="+mn-cs"/>
          </a:endParaRPr>
        </a:p>
        <a:p>
          <a:pPr marL="0" marR="0">
            <a:lnSpc>
              <a:spcPct val="107000"/>
            </a:lnSpc>
            <a:spcBef>
              <a:spcPts val="0"/>
            </a:spcBef>
            <a:spcAft>
              <a:spcPts val="800"/>
            </a:spcAft>
          </a:pPr>
          <a:r>
            <a:rPr lang="en-US" sz="1400">
              <a:effectLst/>
              <a:latin typeface="+mn-lt"/>
              <a:ea typeface="Calibri" panose="020F0502020204030204" pitchFamily="34" charset="0"/>
              <a:cs typeface="Times New Roman" panose="02020603050405020304" pitchFamily="18" charset="0"/>
            </a:rPr>
            <a:t>This workbook was designed by the National Center for Environmental Economics (NCEE) at the U.S. Environmental Protection Agency (EPA) to help analysts calculate the monetized net social benefits of future reductions in </a:t>
          </a:r>
          <a:r>
            <a:rPr lang="en-US" sz="1400" baseline="0">
              <a:effectLst/>
              <a:latin typeface="+mn-lt"/>
              <a:ea typeface="Calibri" panose="020F0502020204030204" pitchFamily="34" charset="0"/>
              <a:cs typeface="Times New Roman" panose="02020603050405020304" pitchFamily="18" charset="0"/>
            </a:rPr>
            <a:t>g</a:t>
          </a:r>
          <a:r>
            <a:rPr lang="en-US" sz="1400">
              <a:effectLst/>
              <a:latin typeface="+mn-lt"/>
              <a:ea typeface="Calibri" panose="020F0502020204030204" pitchFamily="34" charset="0"/>
              <a:cs typeface="Times New Roman" panose="02020603050405020304" pitchFamily="18" charset="0"/>
            </a:rPr>
            <a:t>reenhouse gas (GHG) emissions (or the net social costs of increases in GHG emissions) using the estimates of the social cost of carbon (SC-CO</a:t>
          </a:r>
          <a:r>
            <a:rPr lang="en-US" sz="1400" baseline="-25000">
              <a:effectLst/>
              <a:latin typeface="+mn-lt"/>
              <a:ea typeface="Calibri" panose="020F0502020204030204" pitchFamily="34" charset="0"/>
              <a:cs typeface="Times New Roman" panose="02020603050405020304" pitchFamily="18" charset="0"/>
            </a:rPr>
            <a:t>2</a:t>
          </a:r>
          <a:r>
            <a:rPr lang="en-US" sz="1400">
              <a:effectLst/>
              <a:latin typeface="+mn-lt"/>
              <a:ea typeface="Calibri" panose="020F0502020204030204" pitchFamily="34" charset="0"/>
              <a:cs typeface="Times New Roman" panose="02020603050405020304" pitchFamily="18" charset="0"/>
            </a:rPr>
            <a:t>),</a:t>
          </a:r>
          <a:r>
            <a:rPr lang="en-US" sz="1400" baseline="0">
              <a:effectLst/>
              <a:latin typeface="+mn-lt"/>
              <a:ea typeface="Calibri" panose="020F0502020204030204" pitchFamily="34" charset="0"/>
              <a:cs typeface="Times New Roman" panose="02020603050405020304" pitchFamily="18" charset="0"/>
            </a:rPr>
            <a:t> social cost of methane (SC-CH</a:t>
          </a:r>
          <a:r>
            <a:rPr lang="en-US" sz="1400" baseline="-25000">
              <a:effectLst/>
              <a:latin typeface="+mn-lt"/>
              <a:ea typeface="Calibri" panose="020F0502020204030204" pitchFamily="34" charset="0"/>
              <a:cs typeface="Times New Roman" panose="02020603050405020304" pitchFamily="18" charset="0"/>
            </a:rPr>
            <a:t>4</a:t>
          </a:r>
          <a:r>
            <a:rPr lang="en-US" sz="1400" baseline="0">
              <a:effectLst/>
              <a:latin typeface="+mn-lt"/>
              <a:ea typeface="Calibri" panose="020F0502020204030204" pitchFamily="34" charset="0"/>
              <a:cs typeface="Times New Roman" panose="02020603050405020304" pitchFamily="18" charset="0"/>
            </a:rPr>
            <a:t>), and social cost of nitrous oxide (SC-N</a:t>
          </a:r>
          <a:r>
            <a:rPr lang="en-US" sz="1400" baseline="-25000">
              <a:effectLst/>
              <a:latin typeface="+mn-lt"/>
              <a:ea typeface="Calibri" panose="020F0502020204030204" pitchFamily="34" charset="0"/>
              <a:cs typeface="Times New Roman" panose="02020603050405020304" pitchFamily="18" charset="0"/>
            </a:rPr>
            <a:t>2</a:t>
          </a:r>
          <a:r>
            <a:rPr lang="en-US" sz="1400" baseline="0">
              <a:effectLst/>
              <a:latin typeface="+mn-lt"/>
              <a:ea typeface="Calibri" panose="020F0502020204030204" pitchFamily="34" charset="0"/>
              <a:cs typeface="Times New Roman" panose="02020603050405020304" pitchFamily="18" charset="0"/>
            </a:rPr>
            <a:t>O) (collectively referred to as the </a:t>
          </a:r>
          <a:r>
            <a:rPr lang="en-US" sz="1400">
              <a:effectLst/>
              <a:latin typeface="+mn-lt"/>
              <a:ea typeface="Calibri" panose="020F0502020204030204" pitchFamily="34" charset="0"/>
              <a:cs typeface="Times New Roman" panose="02020603050405020304" pitchFamily="18" charset="0"/>
            </a:rPr>
            <a:t>Social Cost of Greenhous Gases</a:t>
          </a:r>
          <a:r>
            <a:rPr lang="en-US" sz="1400" baseline="0">
              <a:effectLst/>
              <a:latin typeface="+mn-lt"/>
              <a:ea typeface="Calibri" panose="020F0502020204030204" pitchFamily="34" charset="0"/>
              <a:cs typeface="Times New Roman" panose="02020603050405020304" pitchFamily="18" charset="0"/>
            </a:rPr>
            <a:t> (SC-GHG)) described in U.S. EPA (2023)</a:t>
          </a:r>
          <a:r>
            <a:rPr lang="en-US" sz="1400">
              <a:effectLst/>
              <a:latin typeface="+mn-lt"/>
              <a:ea typeface="Calibri" panose="020F0502020204030204" pitchFamily="34" charset="0"/>
              <a:cs typeface="Times New Roman" panose="02020603050405020304" pitchFamily="18" charset="0"/>
            </a:rPr>
            <a:t>. All files related to the development</a:t>
          </a:r>
          <a:r>
            <a:rPr lang="en-US" sz="1400" baseline="0">
              <a:effectLst/>
              <a:latin typeface="+mn-lt"/>
              <a:ea typeface="Calibri" panose="020F0502020204030204" pitchFamily="34" charset="0"/>
              <a:cs typeface="Times New Roman" panose="02020603050405020304" pitchFamily="18" charset="0"/>
            </a:rPr>
            <a:t> of these SC-GHG estimates are available on the EPA webpage</a:t>
          </a:r>
          <a:r>
            <a:rPr lang="en-US" sz="1400">
              <a:solidFill>
                <a:schemeClr val="dk1"/>
              </a:solidFill>
              <a:effectLst/>
              <a:latin typeface="+mn-lt"/>
              <a:ea typeface="+mn-ea"/>
              <a:cs typeface="+mn-cs"/>
            </a:rPr>
            <a:t>: </a:t>
          </a:r>
          <a:r>
            <a:rPr lang="en-US" sz="1400" u="sng">
              <a:solidFill>
                <a:schemeClr val="dk1"/>
              </a:solidFill>
              <a:effectLst/>
              <a:latin typeface="+mn-lt"/>
              <a:ea typeface="+mn-ea"/>
              <a:cs typeface="+mn-cs"/>
              <a:hlinkClick xmlns:r="http://schemas.openxmlformats.org/officeDocument/2006/relationships" r:id=""/>
            </a:rPr>
            <a:t>https://www.epa.gov/environmental-economics/scghg</a:t>
          </a:r>
          <a:r>
            <a:rPr lang="en-US" sz="1400" u="sng">
              <a:solidFill>
                <a:schemeClr val="dk1"/>
              </a:solidFill>
              <a:effectLst/>
              <a:latin typeface="+mn-lt"/>
              <a:ea typeface="+mn-ea"/>
              <a:cs typeface="+mn-cs"/>
            </a:rPr>
            <a:t>.</a:t>
          </a:r>
          <a:endParaRPr lang="en-US" sz="1400">
            <a:effectLst/>
            <a:latin typeface="+mn-l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a:effectLst/>
              <a:latin typeface="+mn-lt"/>
              <a:ea typeface="Calibri" panose="020F0502020204030204" pitchFamily="34" charset="0"/>
              <a:cs typeface="Times New Roman" panose="02020603050405020304" pitchFamily="18" charset="0"/>
            </a:rPr>
            <a:t>The workbook contains the following tabs.</a:t>
          </a:r>
        </a:p>
        <a:p>
          <a:pPr marL="800100" marR="0" lvl="1"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lang="en-US" sz="1400" b="1">
              <a:solidFill>
                <a:schemeClr val="dk1"/>
              </a:solidFill>
              <a:effectLst/>
              <a:latin typeface="+mn-lt"/>
              <a:ea typeface="+mn-ea"/>
              <a:cs typeface="+mn-cs"/>
            </a:rPr>
            <a:t>Technical Background </a:t>
          </a:r>
          <a:r>
            <a:rPr lang="en-US" sz="1400">
              <a:solidFill>
                <a:schemeClr val="dk1"/>
              </a:solidFill>
              <a:effectLst/>
              <a:latin typeface="+mn-lt"/>
              <a:ea typeface="+mn-ea"/>
              <a:cs typeface="+mn-cs"/>
            </a:rPr>
            <a:t>– A more technical discussion of the SC-GHGs and their application using this workbook.</a:t>
          </a:r>
          <a:endParaRPr lang="en-US" sz="1400">
            <a:effectLst/>
          </a:endParaRPr>
        </a:p>
        <a:p>
          <a:pPr marL="800100" marR="0" lvl="1" indent="-342900">
            <a:lnSpc>
              <a:spcPct val="107000"/>
            </a:lnSpc>
            <a:spcBef>
              <a:spcPts val="0"/>
            </a:spcBef>
            <a:spcAft>
              <a:spcPts val="0"/>
            </a:spcAft>
            <a:buFont typeface="Symbol" panose="05050102010706020507" pitchFamily="18" charset="2"/>
            <a:buChar char=""/>
          </a:pPr>
          <a:r>
            <a:rPr lang="en-US" sz="1400" b="1">
              <a:effectLst/>
              <a:latin typeface="+mn-lt"/>
              <a:ea typeface="Calibri" panose="020F0502020204030204" pitchFamily="34" charset="0"/>
              <a:cs typeface="Times New Roman" panose="02020603050405020304" pitchFamily="18" charset="0"/>
            </a:rPr>
            <a:t>Instructions</a:t>
          </a:r>
          <a:r>
            <a:rPr lang="en-US" sz="1400">
              <a:effectLst/>
              <a:latin typeface="+mn-lt"/>
              <a:ea typeface="Calibri" panose="020F0502020204030204" pitchFamily="34" charset="0"/>
              <a:cs typeface="Times New Roman" panose="02020603050405020304" pitchFamily="18" charset="0"/>
            </a:rPr>
            <a:t> – Detailed instructions on what data should be entered in this workbook and where to find the results.</a:t>
          </a:r>
        </a:p>
        <a:p>
          <a:pPr marL="800100" marR="0" lvl="1" indent="-342900">
            <a:lnSpc>
              <a:spcPct val="107000"/>
            </a:lnSpc>
            <a:spcBef>
              <a:spcPts val="0"/>
            </a:spcBef>
            <a:spcAft>
              <a:spcPts val="0"/>
            </a:spcAft>
            <a:buFont typeface="Symbol" panose="05050102010706020507" pitchFamily="18" charset="2"/>
            <a:buChar char=""/>
          </a:pPr>
          <a:r>
            <a:rPr lang="en-US" sz="1400" b="1">
              <a:effectLst/>
              <a:latin typeface="+mn-lt"/>
              <a:ea typeface="Calibri" panose="020F0502020204030204" pitchFamily="34" charset="0"/>
              <a:cs typeface="Times New Roman" panose="02020603050405020304" pitchFamily="18" charset="0"/>
            </a:rPr>
            <a:t>Data</a:t>
          </a:r>
          <a:r>
            <a:rPr lang="en-US" sz="1400">
              <a:effectLst/>
              <a:latin typeface="+mn-lt"/>
              <a:ea typeface="Calibri" panose="020F0502020204030204" pitchFamily="34" charset="0"/>
              <a:cs typeface="Times New Roman" panose="02020603050405020304" pitchFamily="18" charset="0"/>
            </a:rPr>
            <a:t> – The tab where the user should enter: </a:t>
          </a:r>
        </a:p>
        <a:p>
          <a:pPr marL="1200150" marR="0" lvl="2" indent="-285750">
            <a:lnSpc>
              <a:spcPct val="107000"/>
            </a:lnSpc>
            <a:spcBef>
              <a:spcPts val="0"/>
            </a:spcBef>
            <a:spcAft>
              <a:spcPts val="0"/>
            </a:spcAft>
            <a:buFont typeface="Courier New" panose="02070309020205020404" pitchFamily="49" charset="0"/>
            <a:buChar char="o"/>
          </a:pPr>
          <a:r>
            <a:rPr lang="en-US" sz="1400">
              <a:effectLst/>
              <a:latin typeface="+mn-lt"/>
              <a:ea typeface="Calibri" panose="020F0502020204030204" pitchFamily="34" charset="0"/>
              <a:cs typeface="Times New Roman" panose="02020603050405020304" pitchFamily="18" charset="0"/>
            </a:rPr>
            <a:t>The tons of emission changes for CO</a:t>
          </a:r>
          <a:r>
            <a:rPr lang="en-US" sz="1400" baseline="-25000">
              <a:effectLst/>
              <a:latin typeface="+mn-lt"/>
              <a:ea typeface="Calibri" panose="020F0502020204030204" pitchFamily="34" charset="0"/>
              <a:cs typeface="Times New Roman" panose="02020603050405020304" pitchFamily="18" charset="0"/>
            </a:rPr>
            <a:t>2</a:t>
          </a:r>
          <a:r>
            <a:rPr lang="en-US" sz="1400">
              <a:effectLst/>
              <a:latin typeface="+mn-lt"/>
              <a:ea typeface="Calibri" panose="020F0502020204030204" pitchFamily="34" charset="0"/>
              <a:cs typeface="Times New Roman" panose="02020603050405020304" pitchFamily="18" charset="0"/>
            </a:rPr>
            <a:t>, CH</a:t>
          </a:r>
          <a:r>
            <a:rPr lang="en-US" sz="1400" baseline="-25000">
              <a:effectLst/>
              <a:latin typeface="+mn-lt"/>
              <a:ea typeface="Calibri" panose="020F0502020204030204" pitchFamily="34" charset="0"/>
              <a:cs typeface="Times New Roman" panose="02020603050405020304" pitchFamily="18" charset="0"/>
            </a:rPr>
            <a:t>4</a:t>
          </a:r>
          <a:r>
            <a:rPr lang="en-US" sz="1400">
              <a:effectLst/>
              <a:latin typeface="+mn-lt"/>
              <a:ea typeface="Calibri" panose="020F0502020204030204" pitchFamily="34" charset="0"/>
              <a:cs typeface="Times New Roman" panose="02020603050405020304" pitchFamily="18" charset="0"/>
            </a:rPr>
            <a:t>, and N</a:t>
          </a:r>
          <a:r>
            <a:rPr lang="en-US" sz="1400" baseline="-25000">
              <a:effectLst/>
              <a:latin typeface="+mn-lt"/>
              <a:ea typeface="Calibri" panose="020F0502020204030204" pitchFamily="34" charset="0"/>
              <a:cs typeface="Times New Roman" panose="02020603050405020304" pitchFamily="18" charset="0"/>
            </a:rPr>
            <a:t>2</a:t>
          </a:r>
          <a:r>
            <a:rPr lang="en-US" sz="1400">
              <a:effectLst/>
              <a:latin typeface="+mn-lt"/>
              <a:ea typeface="Calibri" panose="020F0502020204030204" pitchFamily="34" charset="0"/>
              <a:cs typeface="Times New Roman" panose="02020603050405020304" pitchFamily="18" charset="0"/>
            </a:rPr>
            <a:t>O in the green cells.</a:t>
          </a:r>
        </a:p>
        <a:p>
          <a:pPr marL="1200150" marR="0" lvl="2" indent="-285750">
            <a:lnSpc>
              <a:spcPct val="107000"/>
            </a:lnSpc>
            <a:spcBef>
              <a:spcPts val="0"/>
            </a:spcBef>
            <a:spcAft>
              <a:spcPts val="0"/>
            </a:spcAft>
            <a:buFont typeface="Courier New" panose="02070309020205020404" pitchFamily="49" charset="0"/>
            <a:buChar char="o"/>
          </a:pPr>
          <a:r>
            <a:rPr lang="en-US" sz="1400">
              <a:effectLst/>
              <a:latin typeface="+mn-lt"/>
              <a:ea typeface="Calibri" panose="020F0502020204030204" pitchFamily="34" charset="0"/>
              <a:cs typeface="Times New Roman" panose="02020603050405020304" pitchFamily="18" charset="0"/>
            </a:rPr>
            <a:t>The dollar year (reflecting the purchasing power of real dollars) in the orange box.</a:t>
          </a:r>
        </a:p>
        <a:p>
          <a:pPr marL="1200150" marR="0" lvl="2" indent="-285750">
            <a:lnSpc>
              <a:spcPct val="107000"/>
            </a:lnSpc>
            <a:spcBef>
              <a:spcPts val="0"/>
            </a:spcBef>
            <a:spcAft>
              <a:spcPts val="0"/>
            </a:spcAft>
            <a:buFont typeface="Courier New" panose="02070309020205020404" pitchFamily="49" charset="0"/>
            <a:buChar char="o"/>
          </a:pPr>
          <a:r>
            <a:rPr lang="en-US" sz="1400">
              <a:effectLst/>
              <a:latin typeface="+mn-lt"/>
              <a:ea typeface="Calibri" panose="020F0502020204030204" pitchFamily="34" charset="0"/>
              <a:cs typeface="Times New Roman" panose="02020603050405020304" pitchFamily="18" charset="0"/>
            </a:rPr>
            <a:t>The present value year in the lavender box.</a:t>
          </a:r>
        </a:p>
        <a:p>
          <a:pPr marL="800100" marR="0" lvl="1" indent="-342900">
            <a:lnSpc>
              <a:spcPct val="107000"/>
            </a:lnSpc>
            <a:spcBef>
              <a:spcPts val="0"/>
            </a:spcBef>
            <a:spcAft>
              <a:spcPts val="0"/>
            </a:spcAft>
            <a:buFont typeface="Symbol" panose="05050102010706020507" pitchFamily="18" charset="2"/>
            <a:buChar char=""/>
          </a:pPr>
          <a:r>
            <a:rPr lang="en-US" sz="1400" b="1">
              <a:effectLst/>
              <a:latin typeface="+mn-lt"/>
              <a:ea typeface="Calibri" panose="020F0502020204030204" pitchFamily="34" charset="0"/>
              <a:cs typeface="Times New Roman" panose="02020603050405020304" pitchFamily="18" charset="0"/>
            </a:rPr>
            <a:t>Results</a:t>
          </a:r>
          <a:r>
            <a:rPr lang="en-US" sz="1400">
              <a:effectLst/>
              <a:latin typeface="+mn-lt"/>
              <a:ea typeface="Calibri" panose="020F0502020204030204" pitchFamily="34" charset="0"/>
              <a:cs typeface="Times New Roman" panose="02020603050405020304" pitchFamily="18" charset="0"/>
            </a:rPr>
            <a:t> – Constant Rate – The tab where the present value and annualized values for the emissions changes are found, using constant discounting</a:t>
          </a:r>
        </a:p>
        <a:p>
          <a:pPr marL="800100" marR="0" lvl="1" indent="-342900">
            <a:lnSpc>
              <a:spcPct val="107000"/>
            </a:lnSpc>
            <a:spcBef>
              <a:spcPts val="0"/>
            </a:spcBef>
            <a:spcAft>
              <a:spcPts val="0"/>
            </a:spcAft>
            <a:buFont typeface="Symbol" panose="05050102010706020507" pitchFamily="18" charset="2"/>
            <a:buChar char=""/>
          </a:pPr>
          <a:r>
            <a:rPr lang="en-US" sz="1400" b="1">
              <a:effectLst/>
              <a:latin typeface="+mn-lt"/>
              <a:ea typeface="Calibri" panose="020F0502020204030204" pitchFamily="34" charset="0"/>
              <a:cs typeface="Times New Roman" panose="02020603050405020304" pitchFamily="18" charset="0"/>
            </a:rPr>
            <a:t>Example</a:t>
          </a:r>
          <a:r>
            <a:rPr lang="en-US" sz="1400">
              <a:effectLst/>
              <a:latin typeface="+mn-lt"/>
              <a:ea typeface="Calibri" panose="020F0502020204030204" pitchFamily="34" charset="0"/>
              <a:cs typeface="Times New Roman" panose="02020603050405020304" pitchFamily="18" charset="0"/>
            </a:rPr>
            <a:t> – An illustrative example of how to use this workbook, adapted from the December 2023 analysis accompanying</a:t>
          </a:r>
          <a:r>
            <a:rPr lang="en-US" sz="1400" baseline="0">
              <a:effectLst/>
              <a:latin typeface="+mn-lt"/>
              <a:ea typeface="Calibri" panose="020F0502020204030204" pitchFamily="34" charset="0"/>
              <a:cs typeface="Times New Roman" panose="02020603050405020304" pitchFamily="18" charset="0"/>
            </a:rPr>
            <a:t> EPA's </a:t>
          </a:r>
          <a:r>
            <a:rPr lang="en-US" sz="1400">
              <a:effectLst/>
              <a:latin typeface="+mn-lt"/>
              <a:ea typeface="Calibri" panose="020F0502020204030204" pitchFamily="34" charset="0"/>
              <a:cs typeface="Times New Roman" panose="02020603050405020304" pitchFamily="18" charset="0"/>
            </a:rPr>
            <a:t>Final Oil and Gas Rule.</a:t>
          </a:r>
        </a:p>
        <a:p>
          <a:pPr marL="800100" marR="0" lvl="1" indent="-342900">
            <a:lnSpc>
              <a:spcPct val="107000"/>
            </a:lnSpc>
            <a:spcBef>
              <a:spcPts val="0"/>
            </a:spcBef>
            <a:spcAft>
              <a:spcPts val="0"/>
            </a:spcAft>
            <a:buFont typeface="Symbol" panose="05050102010706020507" pitchFamily="18" charset="2"/>
            <a:buChar char=""/>
          </a:pPr>
          <a:r>
            <a:rPr lang="en-US" sz="1400" b="1">
              <a:effectLst/>
              <a:latin typeface="+mn-lt"/>
              <a:ea typeface="Calibri" panose="020F0502020204030204" pitchFamily="34" charset="0"/>
              <a:cs typeface="Times New Roman" panose="02020603050405020304" pitchFamily="18" charset="0"/>
            </a:rPr>
            <a:t>FAQs</a:t>
          </a:r>
          <a:r>
            <a:rPr lang="en-US" sz="1400">
              <a:effectLst/>
              <a:latin typeface="+mn-lt"/>
              <a:ea typeface="Calibri" panose="020F0502020204030204" pitchFamily="34" charset="0"/>
              <a:cs typeface="Times New Roman" panose="02020603050405020304" pitchFamily="18" charset="0"/>
            </a:rPr>
            <a:t> – Frequently Asked Questions regarding the use of this spreadsheet. This tab will be updated periodically as new questions arise.</a:t>
          </a:r>
        </a:p>
        <a:p>
          <a:pPr marL="800100" marR="0" lvl="1" indent="-342900">
            <a:lnSpc>
              <a:spcPct val="107000"/>
            </a:lnSpc>
            <a:spcBef>
              <a:spcPts val="0"/>
            </a:spcBef>
            <a:spcAft>
              <a:spcPts val="800"/>
            </a:spcAft>
            <a:buFont typeface="Symbol" panose="05050102010706020507" pitchFamily="18" charset="2"/>
            <a:buChar char=""/>
          </a:pPr>
          <a:r>
            <a:rPr lang="en-US" sz="1400" b="1">
              <a:effectLst/>
              <a:latin typeface="+mn-lt"/>
              <a:ea typeface="Calibri" panose="020F0502020204030204" pitchFamily="34" charset="0"/>
              <a:cs typeface="Times New Roman" panose="02020603050405020304" pitchFamily="18" charset="0"/>
            </a:rPr>
            <a:t>Release Notes</a:t>
          </a:r>
          <a:r>
            <a:rPr lang="en-US" sz="1400">
              <a:effectLst/>
              <a:latin typeface="+mn-lt"/>
              <a:ea typeface="Calibri" panose="020F0502020204030204" pitchFamily="34" charset="0"/>
              <a:cs typeface="Times New Roman" panose="02020603050405020304" pitchFamily="18" charset="0"/>
            </a:rPr>
            <a:t> – A brief description of the changes made to this spreadsheet with each release.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U.S. EPA. (2023). </a:t>
          </a:r>
          <a:r>
            <a:rPr lang="en-US" sz="1400" i="1">
              <a:solidFill>
                <a:schemeClr val="dk1"/>
              </a:solidFill>
              <a:effectLst/>
              <a:latin typeface="+mn-lt"/>
              <a:ea typeface="+mn-ea"/>
              <a:cs typeface="+mn-cs"/>
            </a:rPr>
            <a:t>Supplementary Material for the Regulatory Impact Analysis for the Final Rulemaking, “Standards of Performance for New, Reconstructed, and Modified Sources and Emissions Guidelines for Existing Sources: Oil and Natural Gas Sector Climate Review”: EPA Report on the Social Cost of Greenhouse Gases: Estimates Incorporating Recent Scientific Advances</a:t>
          </a:r>
          <a:r>
            <a:rPr lang="en-US" sz="1400">
              <a:solidFill>
                <a:schemeClr val="dk1"/>
              </a:solidFill>
              <a:effectLst/>
              <a:latin typeface="+mn-lt"/>
              <a:ea typeface="+mn-ea"/>
              <a:cs typeface="+mn-cs"/>
            </a:rPr>
            <a:t>. Washington, DC: U.S. EPA.</a:t>
          </a:r>
          <a:endParaRPr kumimoji="0" lang="en-US"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14</xdr:col>
      <xdr:colOff>52753</xdr:colOff>
      <xdr:row>10</xdr:row>
      <xdr:rowOff>93785</xdr:rowOff>
    </xdr:from>
    <xdr:to>
      <xdr:col>20</xdr:col>
      <xdr:colOff>356260</xdr:colOff>
      <xdr:row>11</xdr:row>
      <xdr:rowOff>64476</xdr:rowOff>
    </xdr:to>
    <xdr:sp macro="" textlink="">
      <xdr:nvSpPr>
        <xdr:cNvPr id="3" name="TextBox 2">
          <a:hlinkClick xmlns:r="http://schemas.openxmlformats.org/officeDocument/2006/relationships" r:id="rId1"/>
          <a:extLst>
            <a:ext uri="{FF2B5EF4-FFF2-40B4-BE49-F238E27FC236}">
              <a16:creationId xmlns:a16="http://schemas.microsoft.com/office/drawing/2014/main" id="{49C97CFA-3D40-EFF2-B88C-F415B88ECE41}"/>
            </a:ext>
          </a:extLst>
        </xdr:cNvPr>
        <xdr:cNvSpPr txBox="1"/>
      </xdr:nvSpPr>
      <xdr:spPr>
        <a:xfrm>
          <a:off x="8587153" y="1910862"/>
          <a:ext cx="3961107"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12148</xdr:colOff>
      <xdr:row>0</xdr:row>
      <xdr:rowOff>0</xdr:rowOff>
    </xdr:from>
    <xdr:to>
      <xdr:col>20</xdr:col>
      <xdr:colOff>355334</xdr:colOff>
      <xdr:row>211</xdr:row>
      <xdr:rowOff>36635</xdr:rowOff>
    </xdr:to>
    <mc:AlternateContent xmlns:mc="http://schemas.openxmlformats.org/markup-compatibility/2006" xmlns:a14="http://schemas.microsoft.com/office/drawing/2010/main">
      <mc:Choice Requires="a14">
        <xdr:sp macro="" textlink="">
          <xdr:nvSpPr>
            <xdr:cNvPr id="202" name="TextBox 1">
              <a:extLst>
                <a:ext uri="{FF2B5EF4-FFF2-40B4-BE49-F238E27FC236}">
                  <a16:creationId xmlns:a16="http://schemas.microsoft.com/office/drawing/2014/main" id="{99FD9930-1373-4BA1-9357-BD754AF96F71}"/>
                </a:ext>
              </a:extLst>
            </xdr:cNvPr>
            <xdr:cNvSpPr txBox="1">
              <a:spLocks noChangeAspect="1"/>
            </xdr:cNvSpPr>
          </xdr:nvSpPr>
          <xdr:spPr>
            <a:xfrm>
              <a:off x="8973" y="0"/>
              <a:ext cx="12535186" cy="38624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2800">
                  <a:solidFill>
                    <a:schemeClr val="dk1"/>
                  </a:solidFill>
                  <a:effectLst/>
                  <a:latin typeface="+mn-lt"/>
                  <a:ea typeface="+mn-ea"/>
                  <a:cs typeface="+mn-cs"/>
                </a:rPr>
                <a:t>EPA Social Cost</a:t>
              </a:r>
              <a:r>
                <a:rPr lang="en-US" sz="2800" baseline="0">
                  <a:solidFill>
                    <a:schemeClr val="dk1"/>
                  </a:solidFill>
                  <a:effectLst/>
                  <a:latin typeface="+mn-lt"/>
                  <a:ea typeface="+mn-ea"/>
                  <a:cs typeface="+mn-cs"/>
                </a:rPr>
                <a:t> of Greenhouse Gases Application Workbook</a:t>
              </a:r>
            </a:p>
            <a:p>
              <a:pPr marL="0" marR="0" lvl="0" indent="0" algn="ctr"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Technical Background</a:t>
              </a:r>
              <a:endParaRPr lang="en-US" sz="2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6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600" b="1" u="none">
                  <a:solidFill>
                    <a:schemeClr val="dk1"/>
                  </a:solidFill>
                  <a:effectLst/>
                  <a:latin typeface="+mn-lt"/>
                  <a:ea typeface="+mn-ea"/>
                  <a:cs typeface="+mn-cs"/>
                </a:rPr>
                <a:t>Overview of Social Cost of Greenhous Gases (SC-GHG)</a:t>
              </a:r>
            </a:p>
            <a:p>
              <a:pPr marL="0" marR="0" lvl="0" indent="0" defTabSz="914400" eaLnBrk="1" fontAlgn="auto" latinLnBrk="0" hangingPunct="1">
                <a:lnSpc>
                  <a:spcPct val="100000"/>
                </a:lnSpc>
                <a:spcBef>
                  <a:spcPts val="0"/>
                </a:spcBef>
                <a:spcAft>
                  <a:spcPts val="0"/>
                </a:spcAft>
                <a:buClrTx/>
                <a:buSzTx/>
                <a:buFontTx/>
                <a:buNone/>
                <a:tabLst/>
                <a:defRPr/>
              </a:pPr>
              <a:endParaRPr lang="en-US" sz="16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600">
                  <a:solidFill>
                    <a:schemeClr val="dk1"/>
                  </a:solidFill>
                  <a:effectLst/>
                  <a:latin typeface="+mn-lt"/>
                  <a:ea typeface="+mn-ea"/>
                  <a:cs typeface="+mn-cs"/>
                </a:rPr>
                <a:t>In December 2023, i</a:t>
              </a:r>
              <a:r>
                <a:rPr lang="en-US" sz="1600" b="0" i="0">
                  <a:solidFill>
                    <a:schemeClr val="dk1"/>
                  </a:solidFill>
                  <a:effectLst/>
                  <a:latin typeface="+mn-lt"/>
                  <a:ea typeface="+mn-ea"/>
                  <a:cs typeface="+mn-cs"/>
                </a:rPr>
                <a:t>n the regulatory impact analysis of EPA’s Final Rulemaking</a:t>
              </a:r>
              <a:r>
                <a:rPr lang="en-US" sz="1600" b="0" i="1">
                  <a:solidFill>
                    <a:schemeClr val="dk1"/>
                  </a:solidFill>
                  <a:effectLst/>
                  <a:latin typeface="+mn-lt"/>
                  <a:ea typeface="+mn-ea"/>
                  <a:cs typeface="+mn-cs"/>
                </a:rPr>
                <a:t>, Standards of Performace for</a:t>
              </a:r>
              <a:r>
                <a:rPr lang="en-US" sz="1600" b="0" i="1" baseline="0">
                  <a:solidFill>
                    <a:schemeClr val="dk1"/>
                  </a:solidFill>
                  <a:effectLst/>
                  <a:latin typeface="+mn-lt"/>
                  <a:ea typeface="+mn-ea"/>
                  <a:cs typeface="+mn-cs"/>
                </a:rPr>
                <a:t> New, Reconstructed, and Modified Sources and Emissions Guidelines for Existing Sources: Oil and Natural Gas Sector Climate Review</a:t>
              </a:r>
              <a:r>
                <a:rPr lang="en-US" sz="1600" b="0" i="0" baseline="0">
                  <a:solidFill>
                    <a:schemeClr val="dk1"/>
                  </a:solidFill>
                  <a:effectLst/>
                  <a:latin typeface="+mn-lt"/>
                  <a:ea typeface="+mn-ea"/>
                  <a:cs typeface="+mn-cs"/>
                </a:rPr>
                <a:t>, </a:t>
              </a:r>
              <a:r>
                <a:rPr lang="en-US" sz="1600" b="0" i="0">
                  <a:solidFill>
                    <a:schemeClr val="dk1"/>
                  </a:solidFill>
                  <a:effectLst/>
                  <a:latin typeface="+mn-lt"/>
                  <a:ea typeface="+mn-ea"/>
                  <a:cs typeface="+mn-cs"/>
                </a:rPr>
                <a:t>EPA estimated the climate benefits of the rule using a new set of Social Cost of Greenhouse Gas (SC-GHG) estimates. These estimates incorporate recent research addressing recommendations of the National Academies of Science, Engineering, and Medicine (2017), responses to public comments on an earlier sensitivity analysis using draft SC-GHG estimates included in the December 2022 supplemental proposed rulemaking, and comments from a 2023 external peer review of the accompanying technical report. The technical report, </a:t>
              </a:r>
              <a:r>
                <a:rPr lang="en-US" sz="1600" u="sng">
                  <a:solidFill>
                    <a:srgbClr val="0000FF"/>
                  </a:solidFill>
                  <a:effectLst/>
                  <a:latin typeface="+mn-lt"/>
                  <a:ea typeface="+mn-ea"/>
                  <a:cs typeface="+mn-cs"/>
                </a:rPr>
                <a:t>Report on the Social Cost of Greenhouse Gases: Estimates Incorporating Recent Scientific Advances,</a:t>
              </a:r>
              <a:r>
                <a:rPr lang="en-US" sz="1600" u="none">
                  <a:solidFill>
                    <a:sysClr val="windowText" lastClr="000000"/>
                  </a:solidFill>
                  <a:effectLst/>
                  <a:latin typeface="+mn-lt"/>
                  <a:ea typeface="+mn-ea"/>
                  <a:cs typeface="+mn-cs"/>
                </a:rPr>
                <a:t> describing the methodology underlying the SC-GHG estimates, and all other files related to their</a:t>
              </a:r>
              <a:r>
                <a:rPr lang="en-US" sz="1600" u="none" baseline="0">
                  <a:solidFill>
                    <a:sysClr val="windowText" lastClr="000000"/>
                  </a:solidFill>
                  <a:effectLst/>
                  <a:latin typeface="+mn-lt"/>
                  <a:ea typeface="+mn-ea"/>
                  <a:cs typeface="+mn-cs"/>
                </a:rPr>
                <a:t> development are available on EPA's webpage: </a:t>
              </a:r>
              <a:r>
                <a:rPr lang="en-US" sz="1600" u="sng">
                  <a:solidFill>
                    <a:srgbClr val="0000FF"/>
                  </a:solidFill>
                  <a:effectLst/>
                  <a:latin typeface="+mn-lt"/>
                  <a:ea typeface="+mn-ea"/>
                  <a:cs typeface="+mn-cs"/>
                </a:rPr>
                <a:t>https://www.epa.gov/environmental-economics/scghg</a:t>
              </a:r>
              <a:r>
                <a:rPr lang="en-US" sz="1600" u="none">
                  <a:solidFill>
                    <a:schemeClr val="dk1"/>
                  </a:solidFill>
                  <a:effectLst/>
                  <a:latin typeface="+mn-lt"/>
                  <a:ea typeface="+mn-ea"/>
                  <a:cs typeface="+mn-cs"/>
                </a:rPr>
                <a:t>.</a:t>
              </a:r>
            </a:p>
            <a:p>
              <a:endParaRPr lang="en-US" sz="1600">
                <a:solidFill>
                  <a:schemeClr val="dk1"/>
                </a:solidFill>
                <a:effectLst/>
                <a:latin typeface="+mn-lt"/>
                <a:ea typeface="+mn-ea"/>
                <a:cs typeface="+mn-cs"/>
              </a:endParaRPr>
            </a:p>
            <a:p>
              <a:r>
                <a:rPr lang="en-US" sz="1600">
                  <a:solidFill>
                    <a:schemeClr val="dk1"/>
                  </a:solidFill>
                  <a:effectLst/>
                  <a:latin typeface="+mn-lt"/>
                  <a:ea typeface="+mn-ea"/>
                  <a:cs typeface="+mn-cs"/>
                </a:rPr>
                <a:t>The table</a:t>
              </a:r>
              <a:r>
                <a:rPr lang="en-US" sz="1600" baseline="0">
                  <a:solidFill>
                    <a:schemeClr val="dk1"/>
                  </a:solidFill>
                  <a:effectLst/>
                  <a:latin typeface="+mn-lt"/>
                  <a:ea typeface="+mn-ea"/>
                  <a:cs typeface="+mn-cs"/>
                </a:rPr>
                <a:t> below </a:t>
              </a:r>
              <a:r>
                <a:rPr lang="en-US" sz="1600">
                  <a:solidFill>
                    <a:schemeClr val="dk1"/>
                  </a:solidFill>
                  <a:effectLst/>
                  <a:latin typeface="+mn-lt"/>
                  <a:ea typeface="+mn-ea"/>
                  <a:cs typeface="+mn-cs"/>
                </a:rPr>
                <a:t>summarizes the averaged certainty-equivalent estimates of the social cost of carbon (SC-CO</a:t>
              </a:r>
              <a:r>
                <a:rPr lang="en-US" sz="1600" baseline="-25000">
                  <a:solidFill>
                    <a:schemeClr val="dk1"/>
                  </a:solidFill>
                  <a:effectLst/>
                  <a:latin typeface="+mn-lt"/>
                  <a:ea typeface="+mn-ea"/>
                  <a:cs typeface="+mn-cs"/>
                </a:rPr>
                <a:t>2</a:t>
              </a:r>
              <a:r>
                <a:rPr lang="en-US" sz="1600">
                  <a:solidFill>
                    <a:schemeClr val="dk1"/>
                  </a:solidFill>
                  <a:effectLst/>
                  <a:latin typeface="+mn-lt"/>
                  <a:ea typeface="+mn-ea"/>
                  <a:cs typeface="+mn-cs"/>
                </a:rPr>
                <a:t>), the social cost of methane (SC-CH</a:t>
              </a:r>
              <a:r>
                <a:rPr lang="en-US" sz="1600" baseline="-25000">
                  <a:solidFill>
                    <a:schemeClr val="dk1"/>
                  </a:solidFill>
                  <a:effectLst/>
                  <a:latin typeface="+mn-lt"/>
                  <a:ea typeface="+mn-ea"/>
                  <a:cs typeface="+mn-cs"/>
                </a:rPr>
                <a:t>4</a:t>
              </a:r>
              <a:r>
                <a:rPr lang="en-US" sz="1600">
                  <a:solidFill>
                    <a:schemeClr val="dk1"/>
                  </a:solidFill>
                  <a:effectLst/>
                  <a:latin typeface="+mn-lt"/>
                  <a:ea typeface="+mn-ea"/>
                  <a:cs typeface="+mn-cs"/>
                </a:rPr>
                <a:t>), and the social cost of nitrous oxide (SC-N</a:t>
              </a:r>
              <a:r>
                <a:rPr lang="en-US" sz="1600" baseline="-25000">
                  <a:solidFill>
                    <a:schemeClr val="dk1"/>
                  </a:solidFill>
                  <a:effectLst/>
                  <a:latin typeface="+mn-lt"/>
                  <a:ea typeface="+mn-ea"/>
                  <a:cs typeface="+mn-cs"/>
                </a:rPr>
                <a:t>2</a:t>
              </a:r>
              <a:r>
                <a:rPr lang="en-US" sz="1600">
                  <a:solidFill>
                    <a:schemeClr val="dk1"/>
                  </a:solidFill>
                  <a:effectLst/>
                  <a:latin typeface="+mn-lt"/>
                  <a:ea typeface="+mn-ea"/>
                  <a:cs typeface="+mn-cs"/>
                </a:rPr>
                <a:t>O), (collectively referred to as the “social cost of greenhouse gases” (SC-GHG)), rounded to two significant figures, under three near-term Ramsey discount rates for emissions years 2020 through 2080. This table illustrates</a:t>
              </a:r>
              <a:r>
                <a:rPr lang="en-US" sz="1600" baseline="0">
                  <a:solidFill>
                    <a:schemeClr val="dk1"/>
                  </a:solidFill>
                  <a:effectLst/>
                  <a:latin typeface="+mn-lt"/>
                  <a:ea typeface="+mn-ea"/>
                  <a:cs typeface="+mn-cs"/>
                </a:rPr>
                <a:t> the magnitude of these estimates.</a:t>
              </a:r>
            </a:p>
            <a:p>
              <a:pPr marL="0" marR="0" lvl="0" indent="0" defTabSz="914400" eaLnBrk="1" fontAlgn="auto" latinLnBrk="0" hangingPunct="1">
                <a:lnSpc>
                  <a:spcPct val="100000"/>
                </a:lnSpc>
                <a:spcBef>
                  <a:spcPts val="0"/>
                </a:spcBef>
                <a:spcAft>
                  <a:spcPts val="0"/>
                </a:spcAft>
                <a:buClrTx/>
                <a:buSzTx/>
                <a:buFontTx/>
                <a:buNone/>
                <a:tabLst/>
                <a:defRPr/>
              </a:pPr>
              <a:endParaRPr lang="en-US" sz="16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6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6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6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600">
                <a:solidFill>
                  <a:schemeClr val="dk1"/>
                </a:solidFill>
                <a:effectLst/>
                <a:latin typeface="+mn-lt"/>
                <a:ea typeface="+mn-ea"/>
                <a:cs typeface="+mn-cs"/>
              </a:endParaRPr>
            </a:p>
            <a:p>
              <a:endParaRPr lang="en-US" sz="1600">
                <a:solidFill>
                  <a:schemeClr val="dk1"/>
                </a:solidFill>
                <a:effectLst/>
                <a:latin typeface="+mn-lt"/>
                <a:ea typeface="+mn-ea"/>
                <a:cs typeface="+mn-cs"/>
              </a:endParaRPr>
            </a:p>
            <a:p>
              <a:endParaRPr lang="en-US" sz="1600">
                <a:solidFill>
                  <a:schemeClr val="dk1"/>
                </a:solidFill>
                <a:effectLst/>
                <a:latin typeface="+mn-lt"/>
                <a:ea typeface="+mn-ea"/>
                <a:cs typeface="+mn-cs"/>
              </a:endParaRPr>
            </a:p>
            <a:p>
              <a:endParaRPr lang="en-US" sz="1600">
                <a:solidFill>
                  <a:schemeClr val="dk1"/>
                </a:solidFill>
                <a:effectLst/>
                <a:latin typeface="+mn-lt"/>
                <a:ea typeface="+mn-ea"/>
                <a:cs typeface="+mn-cs"/>
              </a:endParaRPr>
            </a:p>
            <a:p>
              <a:endParaRPr lang="en-US" sz="1600">
                <a:solidFill>
                  <a:schemeClr val="dk1"/>
                </a:solidFill>
                <a:effectLst/>
                <a:latin typeface="+mn-lt"/>
                <a:ea typeface="+mn-ea"/>
                <a:cs typeface="+mn-cs"/>
              </a:endParaRPr>
            </a:p>
            <a:p>
              <a:endParaRPr lang="en-US" sz="1600">
                <a:solidFill>
                  <a:schemeClr val="dk1"/>
                </a:solidFill>
                <a:effectLst/>
                <a:latin typeface="+mn-lt"/>
                <a:ea typeface="+mn-ea"/>
                <a:cs typeface="+mn-cs"/>
              </a:endParaRPr>
            </a:p>
            <a:p>
              <a:endParaRPr lang="en-US" sz="1600">
                <a:solidFill>
                  <a:schemeClr val="dk1"/>
                </a:solidFill>
                <a:effectLst/>
                <a:latin typeface="+mn-lt"/>
                <a:ea typeface="+mn-ea"/>
                <a:cs typeface="+mn-cs"/>
              </a:endParaRPr>
            </a:p>
            <a:p>
              <a:endParaRPr lang="en-US" sz="1600">
                <a:solidFill>
                  <a:schemeClr val="dk1"/>
                </a:solidFill>
                <a:effectLst/>
                <a:latin typeface="+mn-lt"/>
                <a:ea typeface="+mn-ea"/>
                <a:cs typeface="+mn-cs"/>
              </a:endParaRPr>
            </a:p>
            <a:p>
              <a:endParaRPr lang="en-US" sz="1600">
                <a:solidFill>
                  <a:schemeClr val="dk1"/>
                </a:solidFill>
                <a:effectLst/>
                <a:latin typeface="+mn-lt"/>
                <a:ea typeface="+mn-ea"/>
                <a:cs typeface="+mn-cs"/>
              </a:endParaRPr>
            </a:p>
            <a:p>
              <a:endParaRPr lang="en-US" sz="1600">
                <a:solidFill>
                  <a:schemeClr val="dk1"/>
                </a:solidFill>
                <a:effectLst/>
                <a:latin typeface="+mn-lt"/>
                <a:ea typeface="+mn-ea"/>
                <a:cs typeface="+mn-cs"/>
              </a:endParaRPr>
            </a:p>
            <a:p>
              <a:endParaRPr lang="en-US" sz="1600">
                <a:solidFill>
                  <a:schemeClr val="dk1"/>
                </a:solidFill>
                <a:effectLst/>
                <a:latin typeface="+mn-lt"/>
                <a:ea typeface="+mn-ea"/>
                <a:cs typeface="+mn-cs"/>
              </a:endParaRPr>
            </a:p>
            <a:p>
              <a:endParaRPr lang="en-US" sz="1600">
                <a:solidFill>
                  <a:schemeClr val="dk1"/>
                </a:solidFill>
                <a:effectLst/>
                <a:latin typeface="+mn-lt"/>
                <a:ea typeface="+mn-ea"/>
                <a:cs typeface="+mn-cs"/>
              </a:endParaRPr>
            </a:p>
            <a:p>
              <a:endParaRPr lang="en-US" sz="1600">
                <a:solidFill>
                  <a:schemeClr val="dk1"/>
                </a:solidFill>
                <a:effectLst/>
                <a:latin typeface="+mn-lt"/>
                <a:ea typeface="+mn-ea"/>
                <a:cs typeface="+mn-cs"/>
              </a:endParaRPr>
            </a:p>
            <a:p>
              <a:endParaRPr lang="en-US" sz="1600">
                <a:solidFill>
                  <a:schemeClr val="dk1"/>
                </a:solidFill>
                <a:effectLst/>
                <a:latin typeface="+mn-lt"/>
                <a:ea typeface="+mn-ea"/>
                <a:cs typeface="+mn-cs"/>
              </a:endParaRPr>
            </a:p>
            <a:p>
              <a:endParaRPr lang="en-US" sz="1600">
                <a:solidFill>
                  <a:schemeClr val="dk1"/>
                </a:solidFill>
                <a:effectLst/>
                <a:latin typeface="+mn-lt"/>
                <a:ea typeface="+mn-ea"/>
                <a:cs typeface="+mn-cs"/>
              </a:endParaRPr>
            </a:p>
            <a:p>
              <a:r>
                <a:rPr lang="en-US" sz="1600">
                  <a:solidFill>
                    <a:schemeClr val="dk1"/>
                  </a:solidFill>
                  <a:effectLst/>
                  <a:latin typeface="+mn-lt"/>
                  <a:ea typeface="+mn-ea"/>
                  <a:cs typeface="+mn-cs"/>
                </a:rPr>
                <a:t>The SC-GHG is the monetary value of the net harm to society from emitting a metric ton of that GHG into the atmosphere in a given year. </a:t>
              </a:r>
              <a:r>
                <a:rPr kumimoji="0" lang="en-US" sz="1600" b="0" i="0" u="none" strike="noStrike" kern="0" cap="none" spc="0" normalizeH="0" baseline="0" noProof="0">
                  <a:ln>
                    <a:noFill/>
                  </a:ln>
                  <a:solidFill>
                    <a:prstClr val="black"/>
                  </a:solidFill>
                  <a:effectLst/>
                  <a:uLnTx/>
                  <a:uFillTx/>
                  <a:latin typeface="+mn-lt"/>
                  <a:ea typeface="+mn-ea"/>
                  <a:cs typeface="+mn-cs"/>
                </a:rPr>
                <a:t>The SC-GHG is also the societal net benefit of reducing emissions of the GHG by a metric ton. </a:t>
              </a:r>
              <a:r>
                <a:rPr lang="en-US" sz="1600">
                  <a:solidFill>
                    <a:schemeClr val="dk1"/>
                  </a:solidFill>
                  <a:effectLst/>
                  <a:latin typeface="+mn-lt"/>
                  <a:ea typeface="+mn-ea"/>
                  <a:cs typeface="+mn-cs"/>
                </a:rPr>
                <a:t>In principle, the SC-GHG is a comprehensive metric that includes the value of all future climate change impacts (both negative and positive), including changes in net agricultural productivity, human health effects, property damage from increased flood risk, changes in the frequency and severity of natural disasters, disruption of energy systems, risk of conflict, environmental migration, and the value of ecosystem services. In practice, data and modeling limitations restrain the ability of SC-GHG estimates to include all physical, ecological, and economic impacts of climate change, implicitly assigning a value of zero to the omitted climate damages. The estimates are, therefore, a partial accounting of climate change impacts and likely underestimate the marginal benefits of abatement.  </a:t>
              </a:r>
            </a:p>
            <a:p>
              <a:endParaRPr lang="en-US" sz="1600" u="none" strike="noStrike">
                <a:solidFill>
                  <a:schemeClr val="dk1"/>
                </a:solidFill>
                <a:effectLst/>
                <a:latin typeface="+mn-lt"/>
                <a:ea typeface="+mn-ea"/>
                <a:cs typeface="+mn-cs"/>
              </a:endParaRPr>
            </a:p>
            <a:p>
              <a:r>
                <a:rPr lang="en-US" sz="1600">
                  <a:solidFill>
                    <a:schemeClr val="dk1"/>
                  </a:solidFill>
                  <a:effectLst/>
                  <a:latin typeface="+mn-lt"/>
                  <a:ea typeface="+mn-ea"/>
                  <a:cs typeface="+mn-cs"/>
                </a:rPr>
                <a:t>SC-GHG estimates are gas specific because one metric ton of CO</a:t>
              </a:r>
              <a:r>
                <a:rPr lang="en-US" sz="1600" baseline="-25000">
                  <a:solidFill>
                    <a:schemeClr val="dk1"/>
                  </a:solidFill>
                  <a:effectLst/>
                  <a:latin typeface="+mn-lt"/>
                  <a:ea typeface="+mn-ea"/>
                  <a:cs typeface="+mn-cs"/>
                </a:rPr>
                <a:t>2</a:t>
              </a:r>
              <a:r>
                <a:rPr lang="en-US" sz="1600">
                  <a:solidFill>
                    <a:schemeClr val="dk1"/>
                  </a:solidFill>
                  <a:effectLst/>
                  <a:latin typeface="+mn-lt"/>
                  <a:ea typeface="+mn-ea"/>
                  <a:cs typeface="+mn-cs"/>
                </a:rPr>
                <a:t>, CH</a:t>
              </a:r>
              <a:r>
                <a:rPr lang="en-US" sz="1600" baseline="-25000">
                  <a:solidFill>
                    <a:schemeClr val="dk1"/>
                  </a:solidFill>
                  <a:effectLst/>
                  <a:latin typeface="+mn-lt"/>
                  <a:ea typeface="+mn-ea"/>
                  <a:cs typeface="+mn-cs"/>
                </a:rPr>
                <a:t>4</a:t>
              </a:r>
              <a:r>
                <a:rPr lang="en-US" sz="1600">
                  <a:solidFill>
                    <a:schemeClr val="dk1"/>
                  </a:solidFill>
                  <a:effectLst/>
                  <a:latin typeface="+mn-lt"/>
                  <a:ea typeface="+mn-ea"/>
                  <a:cs typeface="+mn-cs"/>
                </a:rPr>
                <a:t>, N</a:t>
              </a:r>
              <a:r>
                <a:rPr lang="en-US" sz="1600" baseline="-25000">
                  <a:solidFill>
                    <a:schemeClr val="dk1"/>
                  </a:solidFill>
                  <a:effectLst/>
                  <a:latin typeface="+mn-lt"/>
                  <a:ea typeface="+mn-ea"/>
                  <a:cs typeface="+mn-cs"/>
                </a:rPr>
                <a:t>2</a:t>
              </a:r>
              <a:r>
                <a:rPr lang="en-US" sz="1600">
                  <a:solidFill>
                    <a:schemeClr val="dk1"/>
                  </a:solidFill>
                  <a:effectLst/>
                  <a:latin typeface="+mn-lt"/>
                  <a:ea typeface="+mn-ea"/>
                  <a:cs typeface="+mn-cs"/>
                </a:rPr>
                <a:t>O, or other GHG differ in the temporal pathway of their impact on society, through both climate mediated effects of emissions (temperature, sea level rise, etc.) and non-climate mediated effects of emissions (e.g., carbon fertilization effects and ocean acidification due to CO</a:t>
              </a:r>
              <a:r>
                <a:rPr lang="en-US" sz="1600" baseline="-25000">
                  <a:solidFill>
                    <a:schemeClr val="dk1"/>
                  </a:solidFill>
                  <a:effectLst/>
                  <a:latin typeface="+mn-lt"/>
                  <a:ea typeface="+mn-ea"/>
                  <a:cs typeface="+mn-cs"/>
                </a:rPr>
                <a:t>2</a:t>
              </a:r>
              <a:r>
                <a:rPr lang="en-US" sz="1600">
                  <a:solidFill>
                    <a:schemeClr val="dk1"/>
                  </a:solidFill>
                  <a:effectLst/>
                  <a:latin typeface="+mn-lt"/>
                  <a:ea typeface="+mn-ea"/>
                  <a:cs typeface="+mn-cs"/>
                </a:rPr>
                <a:t> emissions, tropospheric ozone formation due to CH</a:t>
              </a:r>
              <a:r>
                <a:rPr lang="en-US" sz="1600" baseline="-25000">
                  <a:solidFill>
                    <a:schemeClr val="dk1"/>
                  </a:solidFill>
                  <a:effectLst/>
                  <a:latin typeface="+mn-lt"/>
                  <a:ea typeface="+mn-ea"/>
                  <a:cs typeface="+mn-cs"/>
                </a:rPr>
                <a:t>4</a:t>
              </a:r>
              <a:r>
                <a:rPr lang="en-US" sz="1600">
                  <a:solidFill>
                    <a:schemeClr val="dk1"/>
                  </a:solidFill>
                  <a:effectLst/>
                  <a:latin typeface="+mn-lt"/>
                  <a:ea typeface="+mn-ea"/>
                  <a:cs typeface="+mn-cs"/>
                </a:rPr>
                <a:t> emissions).</a:t>
              </a:r>
            </a:p>
            <a:p>
              <a:endParaRPr lang="en-US" sz="1600" u="none" strike="noStrike">
                <a:solidFill>
                  <a:schemeClr val="dk1"/>
                </a:solidFill>
                <a:effectLst/>
                <a:latin typeface="+mn-lt"/>
                <a:ea typeface="+mn-ea"/>
                <a:cs typeface="+mn-cs"/>
              </a:endParaRPr>
            </a:p>
            <a:p>
              <a:r>
                <a:rPr lang="en-US" sz="1600" b="1" u="none" strike="noStrike">
                  <a:solidFill>
                    <a:schemeClr val="dk1"/>
                  </a:solidFill>
                  <a:effectLst/>
                  <a:latin typeface="+mn-lt"/>
                  <a:ea typeface="+mn-ea"/>
                  <a:cs typeface="+mn-cs"/>
                </a:rPr>
                <a:t>Calculating</a:t>
              </a:r>
              <a:r>
                <a:rPr lang="en-US" sz="1600" b="1" u="none" strike="noStrike" baseline="0">
                  <a:solidFill>
                    <a:schemeClr val="dk1"/>
                  </a:solidFill>
                  <a:effectLst/>
                  <a:latin typeface="+mn-lt"/>
                  <a:ea typeface="+mn-ea"/>
                  <a:cs typeface="+mn-cs"/>
                </a:rPr>
                <a:t> the Present Value and Annualized Values using the SC-GHG</a:t>
              </a:r>
              <a:endParaRPr lang="en-US" sz="1600" b="1" u="none" strike="noStrike">
                <a:solidFill>
                  <a:schemeClr val="dk1"/>
                </a:solidFill>
                <a:effectLst/>
                <a:latin typeface="+mn-lt"/>
                <a:ea typeface="+mn-ea"/>
                <a:cs typeface="+mn-cs"/>
              </a:endParaRPr>
            </a:p>
            <a:p>
              <a:endParaRPr lang="en-US" sz="1600" u="none" strike="noStrike">
                <a:solidFill>
                  <a:schemeClr val="dk1"/>
                </a:solidFill>
                <a:effectLst/>
                <a:latin typeface="+mn-lt"/>
                <a:ea typeface="+mn-ea"/>
                <a:cs typeface="+mn-cs"/>
              </a:endParaRPr>
            </a:p>
            <a:p>
              <a:r>
                <a:rPr lang="en-US" sz="1600">
                  <a:solidFill>
                    <a:schemeClr val="dk1"/>
                  </a:solidFill>
                  <a:effectLst/>
                  <a:latin typeface="+mn-lt"/>
                  <a:ea typeface="+mn-ea"/>
                  <a:cs typeface="+mn-cs"/>
                </a:rPr>
                <a:t>The gas-specific SC-GHG estimate, </a:t>
              </a:r>
              <a14:m>
                <m:oMath xmlns:m="http://schemas.openxmlformats.org/officeDocument/2006/math">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𝑠𝑐𝑔h</m:t>
                  </m:r>
                  <m:sSub>
                    <m:sSubPr>
                      <m:ctrl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sSubPr>
                    <m:e>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𝑔</m:t>
                      </m:r>
                    </m:e>
                    <m:sub>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𝜏</m:t>
                      </m:r>
                    </m:sub>
                  </m:sSub>
                </m:oMath>
              </a14:m>
              <a:r>
                <a:rPr lang="en-US" sz="1600">
                  <a:solidFill>
                    <a:schemeClr val="dk1"/>
                  </a:solidFill>
                  <a:effectLst/>
                  <a:latin typeface="+mn-lt"/>
                  <a:ea typeface="+mn-ea"/>
                  <a:cs typeface="+mn-cs"/>
                </a:rPr>
                <a:t>, represents the future damages associated with </a:t>
              </a:r>
              <a:r>
                <a:rPr lang="en-US" sz="1600" i="1">
                  <a:solidFill>
                    <a:schemeClr val="dk1"/>
                  </a:solidFill>
                  <a:effectLst/>
                  <a:latin typeface="+mn-lt"/>
                  <a:ea typeface="+mn-ea"/>
                  <a:cs typeface="+mn-cs"/>
                </a:rPr>
                <a:t>one additional metric ton </a:t>
              </a:r>
              <a:r>
                <a:rPr lang="en-US" sz="1600">
                  <a:solidFill>
                    <a:schemeClr val="dk1"/>
                  </a:solidFill>
                  <a:effectLst/>
                  <a:latin typeface="+mn-lt"/>
                  <a:ea typeface="+mn-ea"/>
                  <a:cs typeface="+mn-cs"/>
                </a:rPr>
                <a:t>of emissions of the </a:t>
              </a:r>
              <a:r>
                <a:rPr lang="en-US" sz="1600" baseline="0">
                  <a:solidFill>
                    <a:schemeClr val="dk1"/>
                  </a:solidFill>
                  <a:effectLst/>
                  <a:latin typeface="+mn-lt"/>
                  <a:ea typeface="+mn-ea"/>
                  <a:cs typeface="+mn-cs"/>
                </a:rPr>
                <a:t>gas,</a:t>
              </a:r>
              <a:r>
                <a:rPr lang="en-US" sz="1600">
                  <a:solidFill>
                    <a:schemeClr val="dk1"/>
                  </a:solidFill>
                  <a:effectLst/>
                  <a:latin typeface="+mn-lt"/>
                  <a:ea typeface="+mn-ea"/>
                  <a:cs typeface="+mn-cs"/>
                </a:rPr>
                <a:t> released in some year, </a:t>
              </a:r>
              <a14:m>
                <m:oMath xmlns:m="http://schemas.openxmlformats.org/officeDocument/2006/math">
                  <m:r>
                    <a:rPr lang="en-US" sz="1600" i="1">
                      <a:solidFill>
                        <a:schemeClr val="dk1"/>
                      </a:solidFill>
                      <a:effectLst/>
                      <a:latin typeface="Cambria Math" panose="02040503050406030204" pitchFamily="18" charset="0"/>
                      <a:ea typeface="+mn-ea"/>
                      <a:cs typeface="+mn-cs"/>
                    </a:rPr>
                    <m:t>𝜏</m:t>
                  </m:r>
                </m:oMath>
              </a14:m>
              <a:r>
                <a:rPr lang="en-US" sz="1600">
                  <a:solidFill>
                    <a:schemeClr val="dk1"/>
                  </a:solidFill>
                  <a:effectLst/>
                  <a:latin typeface="+mn-lt"/>
                  <a:ea typeface="+mn-ea"/>
                  <a:cs typeface="+mn-cs"/>
                </a:rPr>
                <a:t>, and discounted back to that emission year. For example, the </a:t>
              </a:r>
              <a:r>
                <a:rPr kumimoji="0" lang="en-US" sz="1600" b="0" i="0" u="none" strike="noStrike" kern="0" cap="none" spc="0" normalizeH="0" baseline="0" noProof="0">
                  <a:ln>
                    <a:noFill/>
                  </a:ln>
                  <a:solidFill>
                    <a:prstClr val="black"/>
                  </a:solidFill>
                  <a:effectLst/>
                  <a:uLnTx/>
                  <a:uFillTx/>
                  <a:latin typeface="+mn-lt"/>
                  <a:ea typeface="+mn-ea"/>
                  <a:cs typeface="+mn-cs"/>
                </a:rPr>
                <a:t>SC-CH</a:t>
              </a:r>
              <a:r>
                <a:rPr kumimoji="0" lang="en-US" sz="1600" b="0" i="0" u="none" strike="noStrike" kern="0" cap="none" spc="0" normalizeH="0" baseline="-25000" noProof="0">
                  <a:ln>
                    <a:noFill/>
                  </a:ln>
                  <a:solidFill>
                    <a:prstClr val="black"/>
                  </a:solidFill>
                  <a:effectLst/>
                  <a:uLnTx/>
                  <a:uFillTx/>
                  <a:latin typeface="+mn-lt"/>
                  <a:ea typeface="+mn-ea"/>
                  <a:cs typeface="+mn-cs"/>
                </a:rPr>
                <a:t>4</a:t>
              </a:r>
              <a:r>
                <a:rPr kumimoji="0" lang="en-US" sz="1600" b="0" i="0" u="none" strike="noStrike" kern="0" cap="none" spc="0" normalizeH="0" baseline="0" noProof="0">
                  <a:ln>
                    <a:noFill/>
                  </a:ln>
                  <a:solidFill>
                    <a:prstClr val="black"/>
                  </a:solidFill>
                  <a:effectLst/>
                  <a:uLnTx/>
                  <a:uFillTx/>
                  <a:latin typeface="+mn-lt"/>
                  <a:ea typeface="+mn-ea"/>
                  <a:cs typeface="+mn-cs"/>
                </a:rPr>
                <a:t> of $2,400 for 2030 in the table above (using a near-term discount rate of 2%) reflects the future damages of one additional ton of methane emitted in 2030 and </a:t>
              </a:r>
              <a:r>
                <a:rPr kumimoji="0" lang="en-US" sz="1600" b="0" i="1" u="sng" strike="noStrike" kern="0" cap="none" spc="0" normalizeH="0" baseline="0" noProof="0">
                  <a:ln>
                    <a:noFill/>
                  </a:ln>
                  <a:solidFill>
                    <a:prstClr val="black"/>
                  </a:solidFill>
                  <a:effectLst/>
                  <a:uLnTx/>
                  <a:uFillTx/>
                  <a:latin typeface="+mn-lt"/>
                  <a:ea typeface="+mn-ea"/>
                  <a:cs typeface="+mn-cs"/>
                </a:rPr>
                <a:t>discounted back to 2030</a:t>
              </a:r>
              <a:r>
                <a:rPr kumimoji="0" lang="en-US" sz="1600" b="0" i="0" u="none" strike="noStrike" kern="0" cap="none" spc="0" normalizeH="0" baseline="0" noProof="0">
                  <a:ln>
                    <a:noFill/>
                  </a:ln>
                  <a:solidFill>
                    <a:prstClr val="black"/>
                  </a:solidFill>
                  <a:effectLst/>
                  <a:uLnTx/>
                  <a:uFillTx/>
                  <a:latin typeface="+mn-lt"/>
                  <a:ea typeface="+mn-ea"/>
                  <a:cs typeface="+mn-cs"/>
                </a:rPr>
                <a:t>. </a:t>
              </a:r>
            </a:p>
            <a:p>
              <a:endParaRPr kumimoji="0" lang="en-US"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600">
                  <a:solidFill>
                    <a:schemeClr val="dk1"/>
                  </a:solidFill>
                  <a:effectLst/>
                  <a:latin typeface="+mn-lt"/>
                  <a:ea typeface="+mn-ea"/>
                  <a:cs typeface="+mn-cs"/>
                </a:rPr>
                <a:t>Multiplying the change in emissions for a future year by the SC-GHG for that year yields the monetized value of future emission changes from the perspective of that year.  We refer to this as an “</a:t>
              </a:r>
              <a:r>
                <a:rPr lang="en-US" sz="1600" u="sng">
                  <a:solidFill>
                    <a:schemeClr val="dk1"/>
                  </a:solidFill>
                  <a:effectLst/>
                  <a:latin typeface="+mn-lt"/>
                  <a:ea typeface="+mn-ea"/>
                  <a:cs typeface="+mn-cs"/>
                </a:rPr>
                <a:t>undiscounted</a:t>
              </a:r>
              <a:r>
                <a:rPr lang="en-US" sz="1600">
                  <a:solidFill>
                    <a:schemeClr val="dk1"/>
                  </a:solidFill>
                  <a:effectLst/>
                  <a:latin typeface="+mn-lt"/>
                  <a:ea typeface="+mn-ea"/>
                  <a:cs typeface="+mn-cs"/>
                </a:rPr>
                <a:t>, monetized value of emissions changes for that future year”. The undiscounted, monetized value must then be discounted back to the present value year to obtain the present value of the damages. This produces the “</a:t>
              </a:r>
              <a:r>
                <a:rPr lang="en-US" sz="1600" u="sng">
                  <a:solidFill>
                    <a:schemeClr val="dk1"/>
                  </a:solidFill>
                  <a:effectLst/>
                  <a:latin typeface="+mn-lt"/>
                  <a:ea typeface="+mn-ea"/>
                  <a:cs typeface="+mn-cs"/>
                </a:rPr>
                <a:t>discounted</a:t>
              </a:r>
              <a:r>
                <a:rPr lang="en-US" sz="1600">
                  <a:solidFill>
                    <a:schemeClr val="dk1"/>
                  </a:solidFill>
                  <a:effectLst/>
                  <a:latin typeface="+mn-lt"/>
                  <a:ea typeface="+mn-ea"/>
                  <a:cs typeface="+mn-cs"/>
                </a:rPr>
                <a:t>, monetized value of emissions changes for present year.” </a:t>
              </a:r>
              <a:endParaRPr lang="en-US" sz="1600">
                <a:effectLst/>
              </a:endParaRPr>
            </a:p>
            <a:p>
              <a:endParaRPr lang="en-US" sz="1600">
                <a:solidFill>
                  <a:schemeClr val="dk1"/>
                </a:solidFill>
                <a:effectLst/>
                <a:latin typeface="+mn-lt"/>
                <a:ea typeface="+mn-ea"/>
                <a:cs typeface="+mn-cs"/>
              </a:endParaRPr>
            </a:p>
            <a:p>
              <a:r>
                <a:rPr lang="en-US" sz="1600">
                  <a:solidFill>
                    <a:schemeClr val="dk1"/>
                  </a:solidFill>
                  <a:effectLst/>
                  <a:latin typeface="+mn-lt"/>
                  <a:ea typeface="+mn-ea"/>
                  <a:cs typeface="+mn-cs"/>
                </a:rPr>
                <a:t>To calculate the monetized value of damages from some specific</a:t>
              </a:r>
              <a:r>
                <a:rPr lang="en-US" sz="1600" baseline="0">
                  <a:solidFill>
                    <a:schemeClr val="dk1"/>
                  </a:solidFill>
                  <a:effectLst/>
                  <a:latin typeface="+mn-lt"/>
                  <a:ea typeface="+mn-ea"/>
                  <a:cs typeface="+mn-cs"/>
                </a:rPr>
                <a:t> amount of </a:t>
              </a:r>
              <a:r>
                <a:rPr lang="en-US" sz="1600">
                  <a:solidFill>
                    <a:schemeClr val="dk1"/>
                  </a:solidFill>
                  <a:effectLst/>
                  <a:latin typeface="+mn-lt"/>
                  <a:ea typeface="+mn-ea"/>
                  <a:cs typeface="+mn-cs"/>
                </a:rPr>
                <a:t>emissions changes, </a:t>
              </a:r>
              <a14:m>
                <m:oMath xmlns:m="http://schemas.openxmlformats.org/officeDocument/2006/math">
                  <m:sSub>
                    <m:sSubPr>
                      <m:ctrl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sSubPr>
                    <m:e>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𝑥</m:t>
                      </m:r>
                    </m:e>
                    <m:sub>
                      <m:r>
                        <a:rPr kumimoji="0" lang="en-US" sz="1600" b="0" i="1" u="none" strike="noStrike" kern="0" cap="none" spc="0" normalizeH="0" baseline="-25000" noProof="0">
                          <a:ln>
                            <a:noFill/>
                          </a:ln>
                          <a:solidFill>
                            <a:prstClr val="black"/>
                          </a:solidFill>
                          <a:effectLst/>
                          <a:uLnTx/>
                          <a:uFillTx/>
                          <a:latin typeface="Cambria Math" panose="02040503050406030204" pitchFamily="18" charset="0"/>
                          <a:ea typeface="+mn-ea"/>
                          <a:cs typeface="+mn-cs"/>
                        </a:rPr>
                        <m:t>𝜏</m:t>
                      </m:r>
                    </m:sub>
                  </m:sSub>
                </m:oMath>
              </a14:m>
              <a:r>
                <a:rPr kumimoji="0" lang="en-US" sz="1600" b="0" i="0" u="none" strike="noStrike" kern="0" cap="none" spc="0" normalizeH="0" baseline="0" noProof="0">
                  <a:ln>
                    <a:noFill/>
                  </a:ln>
                  <a:solidFill>
                    <a:prstClr val="black"/>
                  </a:solidFill>
                  <a:effectLst/>
                  <a:uLnTx/>
                  <a:uFillTx/>
                  <a:latin typeface="+mn-lt"/>
                  <a:ea typeface="+mn-ea"/>
                  <a:cs typeface="+mn-cs"/>
                </a:rPr>
                <a:t>,</a:t>
              </a:r>
              <a:r>
                <a:rPr lang="en-US" sz="1600">
                  <a:solidFill>
                    <a:schemeClr val="dk1"/>
                  </a:solidFill>
                  <a:effectLst/>
                  <a:latin typeface="+mn-lt"/>
                  <a:ea typeface="+mn-ea"/>
                  <a:cs typeface="+mn-cs"/>
                </a:rPr>
                <a:t> in year </a:t>
              </a:r>
              <a14:m>
                <m:oMath xmlns:m="http://schemas.openxmlformats.org/officeDocument/2006/math">
                  <m:r>
                    <a:rPr lang="en-US" sz="1600" i="1">
                      <a:solidFill>
                        <a:schemeClr val="dk1"/>
                      </a:solidFill>
                      <a:effectLst/>
                      <a:latin typeface="Cambria Math" panose="02040503050406030204" pitchFamily="18" charset="0"/>
                      <a:ea typeface="+mn-ea"/>
                      <a:cs typeface="+mn-cs"/>
                    </a:rPr>
                    <m:t>𝜏</m:t>
                  </m:r>
                </m:oMath>
              </a14:m>
              <a:r>
                <a:rPr lang="en-US" sz="1600">
                  <a:solidFill>
                    <a:schemeClr val="dk1"/>
                  </a:solidFill>
                  <a:effectLst/>
                  <a:latin typeface="+mn-lt"/>
                  <a:ea typeface="+mn-ea"/>
                  <a:cs typeface="+mn-cs"/>
                </a:rPr>
                <a:t> discounted back to the present value year, denoted as year 0, additional steps are required. For example,</a:t>
              </a:r>
              <a:r>
                <a:rPr lang="en-US" sz="1600" baseline="0">
                  <a:solidFill>
                    <a:schemeClr val="dk1"/>
                  </a:solidFill>
                  <a:effectLst/>
                  <a:latin typeface="+mn-lt"/>
                  <a:ea typeface="+mn-ea"/>
                  <a:cs typeface="+mn-cs"/>
                </a:rPr>
                <a:t> the 2023 Final Oil and Gas Rule is expected to reduce about 4.5 million metric tons of methane in 2030, and the RIA discounted values back to 2021. The additional steps necessary to calculate the present value, </a:t>
              </a:r>
              <a14:m>
                <m:oMath xmlns:m="http://schemas.openxmlformats.org/officeDocument/2006/math">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𝑝</m:t>
                  </m:r>
                  <m:sSub>
                    <m:sSubPr>
                      <m:ctrl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sSubPr>
                    <m:e>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𝑣</m:t>
                      </m:r>
                    </m:e>
                    <m:sub>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0</m:t>
                      </m:r>
                    </m:sub>
                  </m:sSub>
                </m:oMath>
              </a14:m>
              <a:r>
                <a:rPr lang="en-US" sz="1600" baseline="0">
                  <a:solidFill>
                    <a:schemeClr val="dk1"/>
                  </a:solidFill>
                  <a:effectLst/>
                  <a:latin typeface="+mn-lt"/>
                  <a:ea typeface="+mn-ea"/>
                  <a:cs typeface="+mn-cs"/>
                </a:rPr>
                <a:t>, </a:t>
              </a:r>
              <a:r>
                <a:rPr kumimoji="0" lang="en-US" sz="1600" b="0" i="0" u="none" strike="noStrike" kern="0" cap="none" spc="0" normalizeH="0" baseline="0" noProof="0">
                  <a:ln>
                    <a:noFill/>
                  </a:ln>
                  <a:solidFill>
                    <a:prstClr val="black"/>
                  </a:solidFill>
                  <a:effectLst/>
                  <a:uLnTx/>
                  <a:uFillTx/>
                  <a:latin typeface="+mn-lt"/>
                  <a:ea typeface="+mn-ea"/>
                  <a:cs typeface="+mn-cs"/>
                </a:rPr>
                <a:t>of emissions changes, </a:t>
              </a:r>
              <a14:m>
                <m:oMath xmlns:m="http://schemas.openxmlformats.org/officeDocument/2006/math">
                  <m:sSub>
                    <m:sSubPr>
                      <m:ctrl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sSubPr>
                    <m:e>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𝑥</m:t>
                      </m:r>
                    </m:e>
                    <m:sub>
                      <m:r>
                        <a:rPr kumimoji="0" lang="en-US" sz="1600" b="0" i="1" u="none" strike="noStrike" kern="0" cap="none" spc="0" normalizeH="0" baseline="-25000" noProof="0">
                          <a:ln>
                            <a:noFill/>
                          </a:ln>
                          <a:solidFill>
                            <a:prstClr val="black"/>
                          </a:solidFill>
                          <a:effectLst/>
                          <a:uLnTx/>
                          <a:uFillTx/>
                          <a:latin typeface="Cambria Math" panose="02040503050406030204" pitchFamily="18" charset="0"/>
                          <a:ea typeface="+mn-ea"/>
                          <a:cs typeface="+mn-cs"/>
                        </a:rPr>
                        <m:t>𝜏</m:t>
                      </m:r>
                    </m:sub>
                  </m:sSub>
                </m:oMath>
              </a14:m>
              <a:r>
                <a:rPr kumimoji="0" lang="en-US" sz="1600" b="0" i="0" u="none" strike="noStrike" kern="0" cap="none" spc="0" normalizeH="0" baseline="0" noProof="0">
                  <a:ln>
                    <a:noFill/>
                  </a:ln>
                  <a:solidFill>
                    <a:prstClr val="black"/>
                  </a:solidFill>
                  <a:effectLst/>
                  <a:uLnTx/>
                  <a:uFillTx/>
                  <a:latin typeface="+mn-lt"/>
                  <a:ea typeface="+mn-ea"/>
                  <a:cs typeface="+mn-cs"/>
                </a:rPr>
                <a:t>, in year </a:t>
              </a:r>
              <a14:m>
                <m:oMath xmlns:m="http://schemas.openxmlformats.org/officeDocument/2006/math">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𝜏</m:t>
                  </m:r>
                </m:oMath>
              </a14:m>
              <a:r>
                <a:rPr kumimoji="0" lang="en-US" sz="1600" b="0" i="0" u="none" strike="noStrike" kern="0" cap="none" spc="0" normalizeH="0" baseline="0" noProof="0">
                  <a:ln>
                    <a:noFill/>
                  </a:ln>
                  <a:solidFill>
                    <a:prstClr val="black"/>
                  </a:solidFill>
                  <a:effectLst/>
                  <a:uLnTx/>
                  <a:uFillTx/>
                  <a:latin typeface="+mn-lt"/>
                  <a:ea typeface="+mn-ea"/>
                  <a:cs typeface="+mn-cs"/>
                </a:rPr>
                <a:t> discounted back to the present value year 0 are as follows.</a:t>
              </a:r>
              <a:endParaRPr lang="en-US" sz="1600">
                <a:solidFill>
                  <a:schemeClr val="dk1"/>
                </a:solidFill>
                <a:effectLst/>
                <a:latin typeface="+mn-lt"/>
                <a:ea typeface="+mn-ea"/>
                <a:cs typeface="+mn-cs"/>
              </a:endParaRPr>
            </a:p>
            <a:p>
              <a:endParaRPr lang="en-US" sz="1600">
                <a:solidFill>
                  <a:schemeClr val="dk1"/>
                </a:solidFill>
                <a:effectLst/>
                <a:latin typeface="+mn-lt"/>
                <a:ea typeface="+mn-ea"/>
                <a:cs typeface="+mn-cs"/>
              </a:endParaRPr>
            </a:p>
            <a:p>
              <a:pPr lvl="1"/>
              <a:r>
                <a:rPr kumimoji="0" lang="en-US" sz="1600" b="0" i="0" u="none" strike="noStrike" kern="0" cap="none" spc="0" normalizeH="0" baseline="0" noProof="0">
                  <a:ln>
                    <a:noFill/>
                  </a:ln>
                  <a:solidFill>
                    <a:prstClr val="black"/>
                  </a:solidFill>
                  <a:effectLst/>
                  <a:uLnTx/>
                  <a:uFillTx/>
                  <a:latin typeface="+mn-lt"/>
                  <a:ea typeface="+mn-ea"/>
                  <a:cs typeface="+mn-cs"/>
                </a:rPr>
                <a:t>•  First, the annual, unrounded SC-CO</a:t>
              </a:r>
              <a:r>
                <a:rPr kumimoji="0" lang="en-US" sz="1600" b="0" i="0" u="none" strike="noStrike" kern="0" cap="none" spc="0" normalizeH="0" baseline="-25000" noProof="0">
                  <a:ln>
                    <a:noFill/>
                  </a:ln>
                  <a:solidFill>
                    <a:prstClr val="black"/>
                  </a:solidFill>
                  <a:effectLst/>
                  <a:uLnTx/>
                  <a:uFillTx/>
                  <a:latin typeface="+mn-lt"/>
                  <a:ea typeface="+mn-ea"/>
                  <a:cs typeface="+mn-cs"/>
                </a:rPr>
                <a:t>2</a:t>
              </a:r>
              <a:r>
                <a:rPr kumimoji="0" lang="en-US" sz="1600" b="0" i="0" u="none" strike="noStrike" kern="0" cap="none" spc="0" normalizeH="0" baseline="0" noProof="0">
                  <a:ln>
                    <a:noFill/>
                  </a:ln>
                  <a:solidFill>
                    <a:prstClr val="black"/>
                  </a:solidFill>
                  <a:effectLst/>
                  <a:uLnTx/>
                  <a:uFillTx/>
                  <a:latin typeface="+mn-lt"/>
                  <a:ea typeface="+mn-ea"/>
                  <a:cs typeface="+mn-cs"/>
                </a:rPr>
                <a:t>, SC-CH</a:t>
              </a:r>
              <a:r>
                <a:rPr kumimoji="0" lang="en-US" sz="1600" b="0" i="0" u="none" strike="noStrike" kern="0" cap="none" spc="0" normalizeH="0" baseline="-25000" noProof="0">
                  <a:ln>
                    <a:noFill/>
                  </a:ln>
                  <a:solidFill>
                    <a:prstClr val="black"/>
                  </a:solidFill>
                  <a:effectLst/>
                  <a:uLnTx/>
                  <a:uFillTx/>
                  <a:latin typeface="+mn-lt"/>
                  <a:ea typeface="+mn-ea"/>
                  <a:cs typeface="+mn-cs"/>
                </a:rPr>
                <a:t>4</a:t>
              </a:r>
              <a:r>
                <a:rPr kumimoji="0" lang="en-US" sz="1600" b="0" i="0" u="none" strike="noStrike" kern="0" cap="none" spc="0" normalizeH="0" baseline="0" noProof="0">
                  <a:ln>
                    <a:noFill/>
                  </a:ln>
                  <a:solidFill>
                    <a:prstClr val="black"/>
                  </a:solidFill>
                  <a:effectLst/>
                  <a:uLnTx/>
                  <a:uFillTx/>
                  <a:latin typeface="+mn-lt"/>
                  <a:ea typeface="+mn-ea"/>
                  <a:cs typeface="+mn-cs"/>
                </a:rPr>
                <a:t>, and SC-N</a:t>
              </a:r>
              <a:r>
                <a:rPr kumimoji="0" lang="en-US" sz="1600" b="0" i="0" u="none" strike="noStrike" kern="0" cap="none" spc="0" normalizeH="0" baseline="-25000" noProof="0">
                  <a:ln>
                    <a:noFill/>
                  </a:ln>
                  <a:solidFill>
                    <a:prstClr val="black"/>
                  </a:solidFill>
                  <a:effectLst/>
                  <a:uLnTx/>
                  <a:uFillTx/>
                  <a:latin typeface="+mn-lt"/>
                  <a:ea typeface="+mn-ea"/>
                  <a:cs typeface="+mn-cs"/>
                </a:rPr>
                <a:t>2</a:t>
              </a:r>
              <a:r>
                <a:rPr kumimoji="0" lang="en-US" sz="1600" b="0" i="0" u="none" strike="noStrike" kern="0" cap="none" spc="0" normalizeH="0" baseline="0" noProof="0">
                  <a:ln>
                    <a:noFill/>
                  </a:ln>
                  <a:solidFill>
                    <a:prstClr val="black"/>
                  </a:solidFill>
                  <a:effectLst/>
                  <a:uLnTx/>
                  <a:uFillTx/>
                  <a:latin typeface="+mn-lt"/>
                  <a:ea typeface="+mn-ea"/>
                  <a:cs typeface="+mn-cs"/>
                </a:rPr>
                <a:t>O estimates provided in Appendix A.5 of </a:t>
              </a:r>
              <a:r>
                <a:rPr kumimoji="0" lang="en-US" sz="1600" b="0" i="0" u="none" strike="noStrike" kern="0" cap="none" spc="0" normalizeH="0" baseline="0" noProof="0">
                  <a:ln>
                    <a:noFill/>
                  </a:ln>
                  <a:solidFill>
                    <a:sysClr val="windowText" lastClr="000000"/>
                  </a:solidFill>
                  <a:effectLst/>
                  <a:uLnTx/>
                  <a:uFillTx/>
                  <a:latin typeface="+mn-lt"/>
                  <a:ea typeface="+mn-ea"/>
                  <a:cs typeface="+mn-cs"/>
                </a:rPr>
                <a:t>EPA's Report on the Social Cost of Greenhouse Gases are reported in 2020 dollars. This means that the SC-GHG values reflect the purchasing power of a dollar in 2020. If an analysis reports its cost and benefits in a different dollar year, </a:t>
              </a:r>
              <a14:m>
                <m:oMath xmlns:m="http://schemas.openxmlformats.org/officeDocument/2006/math">
                  <m:r>
                    <a:rPr kumimoji="0" lang="en-US" sz="16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𝛾</m:t>
                  </m:r>
                </m:oMath>
              </a14:m>
              <a:r>
                <a:rPr kumimoji="0" lang="en-US" sz="1600" b="0" i="0" u="none" strike="noStrike" kern="0" cap="none" spc="0" normalizeH="0" baseline="0" noProof="0">
                  <a:ln>
                    <a:noFill/>
                  </a:ln>
                  <a:solidFill>
                    <a:sysClr val="windowText" lastClr="000000"/>
                  </a:solidFill>
                  <a:effectLst/>
                  <a:uLnTx/>
                  <a:uFillTx/>
                  <a:latin typeface="+mn-lt"/>
                  <a:ea typeface="+mn-ea"/>
                  <a:cs typeface="+mn-cs"/>
                </a:rPr>
                <a:t>, then the SC-GHG must be adjusted to reflect the purchasing power for that dollar year. By convention, this adjustment is done using the Gross Domestic Product (GDP) implicit price deflator, </a:t>
              </a:r>
              <a14:m>
                <m:oMath xmlns:m="http://schemas.openxmlformats.org/officeDocument/2006/math">
                  <m:sSub>
                    <m:sSubPr>
                      <m:ctrl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sSubPr>
                    <m:e>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𝑑</m:t>
                      </m:r>
                    </m:e>
                    <m:sub>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𝛾</m:t>
                      </m:r>
                    </m:sub>
                  </m:sSub>
                </m:oMath>
              </a14:m>
              <a:r>
                <a:rPr kumimoji="0" lang="en-US" sz="1600" b="0" i="0" u="none" strike="noStrike" kern="0" cap="none" spc="0" normalizeH="0" baseline="0" noProof="0">
                  <a:ln>
                    <a:noFill/>
                  </a:ln>
                  <a:solidFill>
                    <a:sysClr val="windowText" lastClr="000000"/>
                  </a:solidFill>
                  <a:effectLst/>
                  <a:uLnTx/>
                  <a:uFillTx/>
                  <a:latin typeface="+mn-lt"/>
                  <a:ea typeface="+mn-ea"/>
                  <a:cs typeface="+mn-cs"/>
                </a:rPr>
                <a:t>. The SC-GHG, adjusted to reflect a different dollar year, 𝛾, is given by: </a:t>
              </a:r>
              <a14:m>
                <m:oMath xmlns:m="http://schemas.openxmlformats.org/officeDocument/2006/math">
                  <m:sSub>
                    <m:sSubPr>
                      <m:ctrl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sSubPr>
                    <m:e>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m:t>
                      </m:r>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𝑑</m:t>
                      </m:r>
                    </m:e>
                    <m:sub>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𝛾</m:t>
                      </m:r>
                    </m:sub>
                  </m:sSub>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m:t>
                  </m:r>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𝑠𝑐𝑔h</m:t>
                  </m:r>
                  <m:sSub>
                    <m:sSubPr>
                      <m:ctrl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sSubPr>
                    <m:e>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𝑔</m:t>
                      </m:r>
                    </m:e>
                    <m:sub>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𝜏</m:t>
                      </m:r>
                    </m:sub>
                  </m:sSub>
                </m:oMath>
              </a14:m>
              <a:r>
                <a:rPr kumimoji="0" lang="en-US" sz="1600" b="0" i="0" u="none" strike="noStrike" kern="0" cap="none" spc="0" normalizeH="0" baseline="0" noProof="0">
                  <a:ln>
                    <a:noFill/>
                  </a:ln>
                  <a:solidFill>
                    <a:prstClr val="black"/>
                  </a:solidFill>
                  <a:effectLst/>
                  <a:uLnTx/>
                  <a:uFillTx/>
                  <a:latin typeface="+mn-lt"/>
                  <a:ea typeface="+mn-ea"/>
                  <a:cs typeface="+mn-cs"/>
                </a:rPr>
                <a:t>). For example, the Oil and Gas Rule reported costs and benefits in 2019 dollars, so the annual, unrounded SC-CH</a:t>
              </a:r>
              <a:r>
                <a:rPr kumimoji="0" lang="en-US" sz="1600" b="0" i="0" u="none" strike="noStrike" kern="0" cap="none" spc="0" normalizeH="0" baseline="-25000" noProof="0">
                  <a:ln>
                    <a:noFill/>
                  </a:ln>
                  <a:solidFill>
                    <a:prstClr val="black"/>
                  </a:solidFill>
                  <a:effectLst/>
                  <a:uLnTx/>
                  <a:uFillTx/>
                  <a:latin typeface="+mn-lt"/>
                  <a:ea typeface="+mn-ea"/>
                  <a:cs typeface="+mn-cs"/>
                </a:rPr>
                <a:t>4</a:t>
              </a:r>
              <a:r>
                <a:rPr kumimoji="0" lang="en-US" sz="1600" b="0" i="0" u="none" strike="noStrike" kern="0" cap="none" spc="0" normalizeH="0" baseline="0" noProof="0">
                  <a:ln>
                    <a:noFill/>
                  </a:ln>
                  <a:solidFill>
                    <a:prstClr val="black"/>
                  </a:solidFill>
                  <a:effectLst/>
                  <a:uLnTx/>
                  <a:uFillTx/>
                  <a:latin typeface="+mn-lt"/>
                  <a:ea typeface="+mn-ea"/>
                  <a:cs typeface="+mn-cs"/>
                </a:rPr>
                <a:t> values were multiplied by 0.987 to reflect the values in 2019 dollars.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lvl="1"/>
              <a:endParaRPr lang="en-US" sz="1600" u="none">
                <a:solidFill>
                  <a:sysClr val="windowText" lastClr="000000"/>
                </a:solidFill>
                <a:effectLst/>
                <a:latin typeface="+mn-lt"/>
                <a:ea typeface="+mn-ea"/>
                <a:cs typeface="+mn-cs"/>
              </a:endParaRPr>
            </a:p>
            <a:p>
              <a:pPr lvl="1"/>
              <a:r>
                <a:rPr lang="en-US" sz="1600" u="none">
                  <a:solidFill>
                    <a:sysClr val="windowText" lastClr="000000"/>
                  </a:solidFill>
                  <a:effectLst/>
                  <a:latin typeface="+mn-lt"/>
                  <a:ea typeface="+mn-ea"/>
                  <a:cs typeface="+mn-cs"/>
                </a:rPr>
                <a:t>•</a:t>
              </a:r>
              <a:r>
                <a:rPr lang="en-US" sz="1600" u="none" baseline="0">
                  <a:solidFill>
                    <a:sysClr val="windowText" lastClr="000000"/>
                  </a:solidFill>
                  <a:effectLst/>
                  <a:latin typeface="+mn-lt"/>
                  <a:ea typeface="+mn-ea"/>
                  <a:cs typeface="+mn-cs"/>
                </a:rPr>
                <a:t>  </a:t>
              </a:r>
              <a:r>
                <a:rPr lang="en-US" sz="1600" u="none">
                  <a:solidFill>
                    <a:sysClr val="windowText" lastClr="000000"/>
                  </a:solidFill>
                  <a:effectLst/>
                  <a:latin typeface="+mn-lt"/>
                  <a:ea typeface="+mn-ea"/>
                  <a:cs typeface="+mn-cs"/>
                </a:rPr>
                <a:t>Second, the emissions changes in a future year, </a:t>
              </a:r>
              <a14:m>
                <m:oMath xmlns:m="http://schemas.openxmlformats.org/officeDocument/2006/math">
                  <m:sSub>
                    <m:sSubPr>
                      <m:ctrlPr>
                        <a:rPr lang="en-US" sz="1600" i="1" u="none">
                          <a:solidFill>
                            <a:sysClr val="windowText" lastClr="000000"/>
                          </a:solidFill>
                          <a:effectLst/>
                          <a:latin typeface="Cambria Math" panose="02040503050406030204" pitchFamily="18" charset="0"/>
                          <a:ea typeface="+mn-ea"/>
                          <a:cs typeface="+mn-cs"/>
                        </a:rPr>
                      </m:ctrlPr>
                    </m:sSubPr>
                    <m:e>
                      <m:r>
                        <a:rPr lang="en-US" sz="1600" i="1" u="none">
                          <a:solidFill>
                            <a:sysClr val="windowText" lastClr="000000"/>
                          </a:solidFill>
                          <a:effectLst/>
                          <a:latin typeface="Cambria Math" panose="02040503050406030204" pitchFamily="18" charset="0"/>
                          <a:ea typeface="+mn-ea"/>
                          <a:cs typeface="+mn-cs"/>
                        </a:rPr>
                        <m:t>𝑥</m:t>
                      </m:r>
                    </m:e>
                    <m:sub>
                      <m:r>
                        <a:rPr lang="en-US" sz="1600" i="1" u="none" baseline="-25000">
                          <a:solidFill>
                            <a:sysClr val="windowText" lastClr="000000"/>
                          </a:solidFill>
                          <a:effectLst/>
                          <a:latin typeface="Cambria Math" panose="02040503050406030204" pitchFamily="18" charset="0"/>
                          <a:ea typeface="+mn-ea"/>
                          <a:cs typeface="+mn-cs"/>
                        </a:rPr>
                        <m:t>𝜏</m:t>
                      </m:r>
                    </m:sub>
                  </m:sSub>
                </m:oMath>
              </a14:m>
              <a:r>
                <a:rPr lang="en-US" sz="1600" u="none">
                  <a:solidFill>
                    <a:sysClr val="windowText" lastClr="000000"/>
                  </a:solidFill>
                  <a:effectLst/>
                  <a:latin typeface="+mn-lt"/>
                  <a:ea typeface="+mn-ea"/>
                  <a:cs typeface="+mn-cs"/>
                </a:rPr>
                <a:t>, from a policy action are multiplied by </a:t>
              </a:r>
              <a:r>
                <a:rPr lang="en-US" sz="1600">
                  <a:solidFill>
                    <a:schemeClr val="dk1"/>
                  </a:solidFill>
                  <a:effectLst/>
                  <a:latin typeface="+mn-lt"/>
                  <a:ea typeface="+mn-ea"/>
                  <a:cs typeface="+mn-cs"/>
                </a:rPr>
                <a:t>the SC-GHG in that future year, </a:t>
              </a:r>
              <a14:m>
                <m:oMath xmlns:m="http://schemas.openxmlformats.org/officeDocument/2006/math">
                  <m:r>
                    <a:rPr lang="en-US" sz="1600" i="1">
                      <a:solidFill>
                        <a:schemeClr val="dk1"/>
                      </a:solidFill>
                      <a:effectLst/>
                      <a:latin typeface="Cambria Math" panose="02040503050406030204" pitchFamily="18" charset="0"/>
                      <a:ea typeface="+mn-ea"/>
                      <a:cs typeface="+mn-cs"/>
                    </a:rPr>
                    <m:t>𝑠𝑐𝑔h</m:t>
                  </m:r>
                  <m:sSub>
                    <m:sSubPr>
                      <m:ctrlPr>
                        <a:rPr lang="en-US" sz="1600" i="1">
                          <a:solidFill>
                            <a:schemeClr val="dk1"/>
                          </a:solidFill>
                          <a:effectLst/>
                          <a:latin typeface="Cambria Math" panose="02040503050406030204" pitchFamily="18" charset="0"/>
                          <a:ea typeface="+mn-ea"/>
                          <a:cs typeface="+mn-cs"/>
                        </a:rPr>
                      </m:ctrlPr>
                    </m:sSubPr>
                    <m:e>
                      <m:r>
                        <a:rPr lang="en-US" sz="1600" i="1">
                          <a:solidFill>
                            <a:schemeClr val="dk1"/>
                          </a:solidFill>
                          <a:effectLst/>
                          <a:latin typeface="Cambria Math" panose="02040503050406030204" pitchFamily="18" charset="0"/>
                          <a:ea typeface="+mn-ea"/>
                          <a:cs typeface="+mn-cs"/>
                        </a:rPr>
                        <m:t>𝑔</m:t>
                      </m:r>
                    </m:e>
                    <m:sub>
                      <m:r>
                        <a:rPr lang="en-US" sz="1600" i="1">
                          <a:solidFill>
                            <a:schemeClr val="dk1"/>
                          </a:solidFill>
                          <a:effectLst/>
                          <a:latin typeface="Cambria Math" panose="02040503050406030204" pitchFamily="18" charset="0"/>
                          <a:ea typeface="+mn-ea"/>
                          <a:cs typeface="+mn-cs"/>
                        </a:rPr>
                        <m:t>𝜏</m:t>
                      </m:r>
                    </m:sub>
                  </m:sSub>
                </m:oMath>
              </a14:m>
              <a:r>
                <a:rPr lang="en-US" sz="1600">
                  <a:solidFill>
                    <a:schemeClr val="dk1"/>
                  </a:solidFill>
                  <a:effectLst/>
                  <a:latin typeface="+mn-lt"/>
                  <a:ea typeface="+mn-ea"/>
                  <a:cs typeface="+mn-cs"/>
                </a:rPr>
                <a:t>, to the obtain the future monetized net damages associated with those emissions. (</a:t>
              </a:r>
              <a14:m>
                <m:oMath xmlns:m="http://schemas.openxmlformats.org/officeDocument/2006/math">
                  <m:sSub>
                    <m:sSubPr>
                      <m:ctrlPr>
                        <a:rPr lang="en-US" sz="1600" i="1">
                          <a:solidFill>
                            <a:schemeClr val="dk1"/>
                          </a:solidFill>
                          <a:effectLst/>
                          <a:latin typeface="Cambria Math" panose="02040503050406030204" pitchFamily="18" charset="0"/>
                          <a:ea typeface="+mn-ea"/>
                          <a:cs typeface="+mn-cs"/>
                        </a:rPr>
                      </m:ctrlPr>
                    </m:sSubPr>
                    <m:e>
                      <m:r>
                        <a:rPr lang="en-US" sz="1600" i="1">
                          <a:solidFill>
                            <a:schemeClr val="dk1"/>
                          </a:solidFill>
                          <a:effectLst/>
                          <a:latin typeface="Cambria Math" panose="02040503050406030204" pitchFamily="18" charset="0"/>
                          <a:ea typeface="+mn-ea"/>
                          <a:cs typeface="+mn-cs"/>
                        </a:rPr>
                        <m:t>𝑥</m:t>
                      </m:r>
                    </m:e>
                    <m:sub>
                      <m:r>
                        <a:rPr lang="en-US" sz="1600" i="1">
                          <a:solidFill>
                            <a:schemeClr val="dk1"/>
                          </a:solidFill>
                          <a:effectLst/>
                          <a:latin typeface="Cambria Math" panose="02040503050406030204" pitchFamily="18" charset="0"/>
                          <a:ea typeface="+mn-ea"/>
                          <a:cs typeface="+mn-cs"/>
                        </a:rPr>
                        <m:t>𝜏</m:t>
                      </m:r>
                    </m:sub>
                  </m:sSub>
                  <m:r>
                    <a:rPr lang="en-US" sz="1600" i="1">
                      <a:solidFill>
                        <a:schemeClr val="dk1"/>
                      </a:solidFill>
                      <a:effectLst/>
                      <a:latin typeface="Cambria Math" panose="02040503050406030204" pitchFamily="18" charset="0"/>
                      <a:ea typeface="+mn-ea"/>
                      <a:cs typeface="+mn-cs"/>
                    </a:rPr>
                    <m:t>∙</m:t>
                  </m:r>
                  <m:sSub>
                    <m:sSubPr>
                      <m:ctrlPr>
                        <a:rPr lang="en-US" sz="1600" i="1">
                          <a:solidFill>
                            <a:schemeClr val="dk1"/>
                          </a:solidFill>
                          <a:effectLst/>
                          <a:latin typeface="Cambria Math" panose="02040503050406030204" pitchFamily="18" charset="0"/>
                          <a:ea typeface="+mn-ea"/>
                          <a:cs typeface="+mn-cs"/>
                        </a:rPr>
                      </m:ctrlPr>
                    </m:sSubPr>
                    <m:e>
                      <m:r>
                        <a:rPr lang="en-US" sz="1600" b="0" i="1">
                          <a:solidFill>
                            <a:schemeClr val="dk1"/>
                          </a:solidFill>
                          <a:effectLst/>
                          <a:latin typeface="Cambria Math" panose="02040503050406030204" pitchFamily="18" charset="0"/>
                          <a:ea typeface="+mn-ea"/>
                          <a:cs typeface="+mn-cs"/>
                        </a:rPr>
                        <m:t>𝑑</m:t>
                      </m:r>
                    </m:e>
                    <m:sub>
                      <m:r>
                        <a:rPr lang="en-US" sz="1600" i="1">
                          <a:solidFill>
                            <a:schemeClr val="dk1"/>
                          </a:solidFill>
                          <a:effectLst/>
                          <a:latin typeface="Cambria Math" panose="02040503050406030204" pitchFamily="18" charset="0"/>
                          <a:ea typeface="Cambria Math" panose="02040503050406030204" pitchFamily="18" charset="0"/>
                          <a:cs typeface="+mn-cs"/>
                        </a:rPr>
                        <m:t>𝛾</m:t>
                      </m:r>
                    </m:sub>
                  </m:sSub>
                  <m:r>
                    <a:rPr lang="en-US" sz="1600" i="1">
                      <a:solidFill>
                        <a:schemeClr val="dk1"/>
                      </a:solidFill>
                      <a:effectLst/>
                      <a:latin typeface="Cambria Math" panose="02040503050406030204" pitchFamily="18" charset="0"/>
                      <a:ea typeface="Cambria Math" panose="02040503050406030204" pitchFamily="18" charset="0"/>
                      <a:cs typeface="+mn-cs"/>
                    </a:rPr>
                    <m:t>∙</m:t>
                  </m:r>
                  <m:r>
                    <a:rPr lang="en-US" sz="1600" i="1">
                      <a:solidFill>
                        <a:schemeClr val="dk1"/>
                      </a:solidFill>
                      <a:effectLst/>
                      <a:latin typeface="Cambria Math" panose="02040503050406030204" pitchFamily="18" charset="0"/>
                      <a:ea typeface="+mn-ea"/>
                      <a:cs typeface="+mn-cs"/>
                    </a:rPr>
                    <m:t>𝑠𝑐𝑔h</m:t>
                  </m:r>
                  <m:sSub>
                    <m:sSubPr>
                      <m:ctrlPr>
                        <a:rPr lang="en-US" sz="1600" i="1">
                          <a:solidFill>
                            <a:schemeClr val="dk1"/>
                          </a:solidFill>
                          <a:effectLst/>
                          <a:latin typeface="Cambria Math" panose="02040503050406030204" pitchFamily="18" charset="0"/>
                          <a:ea typeface="+mn-ea"/>
                          <a:cs typeface="+mn-cs"/>
                        </a:rPr>
                      </m:ctrlPr>
                    </m:sSubPr>
                    <m:e>
                      <m:r>
                        <a:rPr lang="en-US" sz="1600" i="1">
                          <a:solidFill>
                            <a:schemeClr val="dk1"/>
                          </a:solidFill>
                          <a:effectLst/>
                          <a:latin typeface="Cambria Math" panose="02040503050406030204" pitchFamily="18" charset="0"/>
                          <a:ea typeface="+mn-ea"/>
                          <a:cs typeface="+mn-cs"/>
                        </a:rPr>
                        <m:t>𝑔</m:t>
                      </m:r>
                    </m:e>
                    <m:sub>
                      <m:r>
                        <a:rPr lang="en-US" sz="1600" i="1">
                          <a:solidFill>
                            <a:schemeClr val="dk1"/>
                          </a:solidFill>
                          <a:effectLst/>
                          <a:latin typeface="Cambria Math" panose="02040503050406030204" pitchFamily="18" charset="0"/>
                          <a:ea typeface="+mn-ea"/>
                          <a:cs typeface="+mn-cs"/>
                        </a:rPr>
                        <m:t>𝜏</m:t>
                      </m:r>
                    </m:sub>
                  </m:sSub>
                </m:oMath>
              </a14:m>
              <a:r>
                <a:rPr lang="en-US" sz="1600">
                  <a:solidFill>
                    <a:schemeClr val="dk1"/>
                  </a:solidFill>
                  <a:effectLst/>
                  <a:latin typeface="+mn-lt"/>
                  <a:ea typeface="+mn-ea"/>
                  <a:cs typeface="+mn-cs"/>
                </a:rPr>
                <a:t>) is the undiscounted, monetized value of emissions changes for that future year. In our example, </a:t>
              </a:r>
              <a:r>
                <a:rPr kumimoji="0" lang="en-US" sz="1600" b="0" i="0" u="none" strike="noStrike" kern="0" cap="none" spc="0" normalizeH="0" baseline="0" noProof="0">
                  <a:ln>
                    <a:noFill/>
                  </a:ln>
                  <a:solidFill>
                    <a:prstClr val="black"/>
                  </a:solidFill>
                  <a:effectLst/>
                  <a:uLnTx/>
                  <a:uFillTx/>
                  <a:latin typeface="+mn-lt"/>
                  <a:ea typeface="+mn-ea"/>
                  <a:cs typeface="+mn-cs"/>
                </a:rPr>
                <a:t>4.5 million metric tons of methane reduced in 2030 is multiplied times the GDP deflator of 0.987 times the SC-CH</a:t>
              </a:r>
              <a:r>
                <a:rPr kumimoji="0" lang="en-US" sz="1600" b="0" i="0" u="none" strike="noStrike" kern="0" cap="none" spc="0" normalizeH="0" baseline="-25000" noProof="0">
                  <a:ln>
                    <a:noFill/>
                  </a:ln>
                  <a:solidFill>
                    <a:prstClr val="black"/>
                  </a:solidFill>
                  <a:effectLst/>
                  <a:uLnTx/>
                  <a:uFillTx/>
                  <a:latin typeface="+mn-lt"/>
                  <a:ea typeface="+mn-ea"/>
                  <a:cs typeface="+mn-cs"/>
                </a:rPr>
                <a:t>4</a:t>
              </a:r>
              <a:r>
                <a:rPr kumimoji="0" lang="en-US" sz="1600" b="0" i="0" u="none" strike="noStrike" kern="0" cap="none" spc="0" normalizeH="0" baseline="0" noProof="0">
                  <a:ln>
                    <a:noFill/>
                  </a:ln>
                  <a:solidFill>
                    <a:prstClr val="black"/>
                  </a:solidFill>
                  <a:effectLst/>
                  <a:uLnTx/>
                  <a:uFillTx/>
                  <a:latin typeface="+mn-lt"/>
                  <a:ea typeface="+mn-ea"/>
                  <a:cs typeface="+mn-cs"/>
                </a:rPr>
                <a:t> of $2,400 for 2030, to obtain an undiscounted, monetized benefit of about $10.7 billion in 2030 (in 2019 dollars). </a:t>
              </a:r>
              <a:endParaRPr lang="en-US" sz="1600">
                <a:solidFill>
                  <a:schemeClr val="dk1"/>
                </a:solidFill>
                <a:effectLst/>
                <a:latin typeface="+mn-lt"/>
                <a:ea typeface="+mn-ea"/>
                <a:cs typeface="+mn-cs"/>
              </a:endParaRPr>
            </a:p>
            <a:p>
              <a:pPr lvl="1"/>
              <a:endParaRPr lang="en-US" sz="1600">
                <a:solidFill>
                  <a:schemeClr val="dk1"/>
                </a:solidFill>
                <a:effectLst/>
                <a:latin typeface="+mn-lt"/>
                <a:ea typeface="+mn-ea"/>
                <a:cs typeface="+mn-cs"/>
              </a:endParaRPr>
            </a:p>
            <a:p>
              <a:pPr lvl="1"/>
              <a:r>
                <a:rPr lang="en-US" sz="1600">
                  <a:solidFill>
                    <a:schemeClr val="dk1"/>
                  </a:solidFill>
                  <a:effectLst/>
                  <a:latin typeface="+mn-lt"/>
                  <a:ea typeface="+mn-ea"/>
                  <a:cs typeface="+mn-cs"/>
                </a:rPr>
                <a:t>•</a:t>
              </a:r>
              <a:r>
                <a:rPr lang="en-US" sz="1600" baseline="0">
                  <a:solidFill>
                    <a:schemeClr val="dk1"/>
                  </a:solidFill>
                  <a:effectLst/>
                  <a:latin typeface="+mn-lt"/>
                  <a:ea typeface="+mn-ea"/>
                  <a:cs typeface="+mn-cs"/>
                </a:rPr>
                <a:t> Third</a:t>
              </a:r>
              <a:r>
                <a:rPr lang="en-US" sz="1600">
                  <a:solidFill>
                    <a:schemeClr val="dk1"/>
                  </a:solidFill>
                  <a:effectLst/>
                  <a:latin typeface="+mn-lt"/>
                  <a:ea typeface="+mn-ea"/>
                  <a:cs typeface="+mn-cs"/>
                </a:rPr>
                <a:t>, the</a:t>
              </a:r>
              <a:r>
                <a:rPr lang="en-US" sz="1600" baseline="0">
                  <a:solidFill>
                    <a:schemeClr val="dk1"/>
                  </a:solidFill>
                  <a:effectLst/>
                  <a:latin typeface="+mn-lt"/>
                  <a:ea typeface="+mn-ea"/>
                  <a:cs typeface="+mn-cs"/>
                </a:rPr>
                <a:t> </a:t>
              </a:r>
              <a:r>
                <a:rPr lang="en-US" sz="1600">
                  <a:solidFill>
                    <a:schemeClr val="dk1"/>
                  </a:solidFill>
                  <a:effectLst/>
                  <a:latin typeface="+mn-lt"/>
                  <a:ea typeface="+mn-ea"/>
                  <a:cs typeface="+mn-cs"/>
                </a:rPr>
                <a:t>undiscounted,</a:t>
              </a:r>
              <a:r>
                <a:rPr lang="en-US" sz="1600" baseline="0">
                  <a:solidFill>
                    <a:schemeClr val="dk1"/>
                  </a:solidFill>
                  <a:effectLst/>
                  <a:latin typeface="+mn-lt"/>
                  <a:ea typeface="+mn-ea"/>
                  <a:cs typeface="+mn-cs"/>
                </a:rPr>
                <a:t> monetized</a:t>
              </a:r>
              <a:r>
                <a:rPr lang="en-US" sz="1600">
                  <a:solidFill>
                    <a:schemeClr val="dk1"/>
                  </a:solidFill>
                  <a:effectLst/>
                  <a:latin typeface="+mn-lt"/>
                  <a:ea typeface="+mn-ea"/>
                  <a:cs typeface="+mn-cs"/>
                </a:rPr>
                <a:t> values need to be discounted back to the present value year to obtain the present value of the damages, </a:t>
              </a:r>
              <a14:m>
                <m:oMath xmlns:m="http://schemas.openxmlformats.org/officeDocument/2006/math">
                  <m:r>
                    <a:rPr lang="en-US" sz="1600" i="1">
                      <a:solidFill>
                        <a:schemeClr val="dk1"/>
                      </a:solidFill>
                      <a:effectLst/>
                      <a:latin typeface="Cambria Math" panose="02040503050406030204" pitchFamily="18" charset="0"/>
                      <a:ea typeface="+mn-ea"/>
                      <a:cs typeface="+mn-cs"/>
                    </a:rPr>
                    <m:t>𝑝</m:t>
                  </m:r>
                  <m:sSub>
                    <m:sSubPr>
                      <m:ctrlPr>
                        <a:rPr lang="en-US" sz="1600" i="1">
                          <a:solidFill>
                            <a:schemeClr val="dk1"/>
                          </a:solidFill>
                          <a:effectLst/>
                          <a:latin typeface="Cambria Math" panose="02040503050406030204" pitchFamily="18" charset="0"/>
                          <a:ea typeface="+mn-ea"/>
                          <a:cs typeface="+mn-cs"/>
                        </a:rPr>
                      </m:ctrlPr>
                    </m:sSubPr>
                    <m:e>
                      <m:r>
                        <a:rPr lang="en-US" sz="1600" i="1">
                          <a:solidFill>
                            <a:schemeClr val="dk1"/>
                          </a:solidFill>
                          <a:effectLst/>
                          <a:latin typeface="Cambria Math" panose="02040503050406030204" pitchFamily="18" charset="0"/>
                          <a:ea typeface="+mn-ea"/>
                          <a:cs typeface="+mn-cs"/>
                        </a:rPr>
                        <m:t>𝑣</m:t>
                      </m:r>
                    </m:e>
                    <m:sub>
                      <m:r>
                        <a:rPr lang="en-US" sz="1600" i="1">
                          <a:solidFill>
                            <a:schemeClr val="dk1"/>
                          </a:solidFill>
                          <a:effectLst/>
                          <a:latin typeface="Cambria Math" panose="02040503050406030204" pitchFamily="18" charset="0"/>
                          <a:ea typeface="+mn-ea"/>
                          <a:cs typeface="+mn-cs"/>
                        </a:rPr>
                        <m:t>0</m:t>
                      </m:r>
                    </m:sub>
                  </m:sSub>
                </m:oMath>
              </a14:m>
              <a:r>
                <a:rPr lang="en-US" sz="1600">
                  <a:solidFill>
                    <a:schemeClr val="dk1"/>
                  </a:solidFill>
                  <a:effectLst/>
                  <a:latin typeface="+mn-lt"/>
                  <a:ea typeface="+mn-ea"/>
                  <a:cs typeface="+mn-cs"/>
                </a:rPr>
                <a:t>, using the discount factor </a:t>
              </a:r>
              <a14:m>
                <m:oMath xmlns:m="http://schemas.openxmlformats.org/officeDocument/2006/math">
                  <m:acc>
                    <m:accPr>
                      <m:chr m:val="̃"/>
                      <m:ctrlPr>
                        <a:rPr lang="en-US" sz="1600" i="1">
                          <a:solidFill>
                            <a:schemeClr val="dk1"/>
                          </a:solidFill>
                          <a:effectLst/>
                          <a:latin typeface="Cambria Math" panose="02040503050406030204" pitchFamily="18" charset="0"/>
                          <a:ea typeface="+mn-ea"/>
                          <a:cs typeface="+mn-cs"/>
                        </a:rPr>
                      </m:ctrlPr>
                    </m:accPr>
                    <m:e>
                      <m:sSub>
                        <m:sSubPr>
                          <m:ctrlPr>
                            <a:rPr lang="en-US" sz="1600" i="1">
                              <a:solidFill>
                                <a:schemeClr val="dk1"/>
                              </a:solidFill>
                              <a:effectLst/>
                              <a:latin typeface="Cambria Math" panose="02040503050406030204" pitchFamily="18" charset="0"/>
                              <a:ea typeface="+mn-ea"/>
                              <a:cs typeface="+mn-cs"/>
                            </a:rPr>
                          </m:ctrlPr>
                        </m:sSubPr>
                        <m:e>
                          <m:r>
                            <a:rPr lang="en-US" sz="1600" i="1">
                              <a:solidFill>
                                <a:schemeClr val="dk1"/>
                              </a:solidFill>
                              <a:effectLst/>
                              <a:latin typeface="Cambria Math" panose="02040503050406030204" pitchFamily="18" charset="0"/>
                              <a:ea typeface="+mn-ea"/>
                              <a:cs typeface="+mn-cs"/>
                            </a:rPr>
                            <m:t>𝛿</m:t>
                          </m:r>
                        </m:e>
                        <m:sub>
                          <m:r>
                            <a:rPr lang="en-US" sz="1600" i="1">
                              <a:solidFill>
                                <a:schemeClr val="dk1"/>
                              </a:solidFill>
                              <a:effectLst/>
                              <a:latin typeface="Cambria Math" panose="02040503050406030204" pitchFamily="18" charset="0"/>
                              <a:ea typeface="+mn-ea"/>
                              <a:cs typeface="+mn-cs"/>
                            </a:rPr>
                            <m:t>𝜏</m:t>
                          </m:r>
                        </m:sub>
                      </m:sSub>
                    </m:e>
                  </m:acc>
                </m:oMath>
              </a14:m>
              <a:r>
                <a:rPr lang="en-US" sz="1600">
                  <a:solidFill>
                    <a:schemeClr val="dk1"/>
                  </a:solidFill>
                  <a:effectLst/>
                  <a:latin typeface="+mn-lt"/>
                  <a:ea typeface="+mn-ea"/>
                  <a:cs typeface="+mn-cs"/>
                </a:rPr>
                <a:t>.  The discounted, monetized value of emissions changes in present value terms for the emissions in year 𝜏 if given by:</a:t>
              </a:r>
              <a:r>
                <a:rPr lang="en-US" sz="1600" baseline="0">
                  <a:solidFill>
                    <a:schemeClr val="dk1"/>
                  </a:solidFill>
                  <a:effectLst/>
                  <a:latin typeface="+mn-lt"/>
                  <a:ea typeface="+mn-ea"/>
                  <a:cs typeface="+mn-cs"/>
                </a:rPr>
                <a:t> </a:t>
              </a:r>
              <a14:m>
                <m:oMath xmlns:m="http://schemas.openxmlformats.org/officeDocument/2006/math">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𝑝</m:t>
                  </m:r>
                  <m:sSub>
                    <m:sSubPr>
                      <m:ctrl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sSubPr>
                    <m:e>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𝑣</m:t>
                      </m:r>
                    </m:e>
                    <m:sub>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0</m:t>
                      </m:r>
                    </m:sub>
                  </m:sSub>
                </m:oMath>
              </a14:m>
              <a:r>
                <a:rPr lang="en-US" sz="1600">
                  <a:solidFill>
                    <a:schemeClr val="dk1"/>
                  </a:solidFill>
                  <a:effectLst/>
                  <a:latin typeface="+mn-lt"/>
                  <a:ea typeface="+mn-ea"/>
                  <a:cs typeface="+mn-cs"/>
                </a:rPr>
                <a:t> = (</a:t>
              </a:r>
              <a14:m>
                <m:oMath xmlns:m="http://schemas.openxmlformats.org/officeDocument/2006/math">
                  <m:sSub>
                    <m:sSubPr>
                      <m:ctrlPr>
                        <a:rPr lang="en-US" sz="1600" i="1">
                          <a:solidFill>
                            <a:schemeClr val="dk1"/>
                          </a:solidFill>
                          <a:effectLst/>
                          <a:latin typeface="Cambria Math" panose="02040503050406030204" pitchFamily="18" charset="0"/>
                          <a:ea typeface="+mn-ea"/>
                          <a:cs typeface="+mn-cs"/>
                        </a:rPr>
                      </m:ctrlPr>
                    </m:sSubPr>
                    <m:e>
                      <m:r>
                        <a:rPr lang="en-US" sz="1600" i="1">
                          <a:solidFill>
                            <a:schemeClr val="dk1"/>
                          </a:solidFill>
                          <a:effectLst/>
                          <a:latin typeface="Cambria Math" panose="02040503050406030204" pitchFamily="18" charset="0"/>
                          <a:ea typeface="+mn-ea"/>
                          <a:cs typeface="+mn-cs"/>
                        </a:rPr>
                        <m:t>𝑥</m:t>
                      </m:r>
                    </m:e>
                    <m:sub>
                      <m:r>
                        <a:rPr lang="en-US" sz="1600" i="1">
                          <a:solidFill>
                            <a:schemeClr val="dk1"/>
                          </a:solidFill>
                          <a:effectLst/>
                          <a:latin typeface="Cambria Math" panose="02040503050406030204" pitchFamily="18" charset="0"/>
                          <a:ea typeface="+mn-ea"/>
                          <a:cs typeface="+mn-cs"/>
                        </a:rPr>
                        <m:t>𝜏</m:t>
                      </m:r>
                    </m:sub>
                  </m:sSub>
                  <m:r>
                    <a:rPr lang="en-US" sz="1600" i="1">
                      <a:solidFill>
                        <a:schemeClr val="dk1"/>
                      </a:solidFill>
                      <a:effectLst/>
                      <a:latin typeface="Cambria Math" panose="02040503050406030204" pitchFamily="18" charset="0"/>
                      <a:ea typeface="+mn-ea"/>
                      <a:cs typeface="+mn-cs"/>
                    </a:rPr>
                    <m:t>∙</m:t>
                  </m:r>
                  <m:sSub>
                    <m:sSubPr>
                      <m:ctrl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sSubPr>
                    <m:e>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𝑑</m:t>
                      </m:r>
                    </m:e>
                    <m:sub>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𝛾</m:t>
                      </m:r>
                    </m:sub>
                  </m:sSub>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m:t>
                  </m:r>
                  <m:r>
                    <a:rPr lang="en-US" sz="1600" i="1">
                      <a:solidFill>
                        <a:schemeClr val="dk1"/>
                      </a:solidFill>
                      <a:effectLst/>
                      <a:latin typeface="Cambria Math" panose="02040503050406030204" pitchFamily="18" charset="0"/>
                      <a:ea typeface="+mn-ea"/>
                      <a:cs typeface="+mn-cs"/>
                    </a:rPr>
                    <m:t>𝑠𝑐𝑔h</m:t>
                  </m:r>
                  <m:sSub>
                    <m:sSubPr>
                      <m:ctrlPr>
                        <a:rPr lang="en-US" sz="1600" i="1">
                          <a:solidFill>
                            <a:schemeClr val="dk1"/>
                          </a:solidFill>
                          <a:effectLst/>
                          <a:latin typeface="Cambria Math" panose="02040503050406030204" pitchFamily="18" charset="0"/>
                          <a:ea typeface="+mn-ea"/>
                          <a:cs typeface="+mn-cs"/>
                        </a:rPr>
                      </m:ctrlPr>
                    </m:sSubPr>
                    <m:e>
                      <m:r>
                        <a:rPr lang="en-US" sz="1600" i="1">
                          <a:solidFill>
                            <a:schemeClr val="dk1"/>
                          </a:solidFill>
                          <a:effectLst/>
                          <a:latin typeface="Cambria Math" panose="02040503050406030204" pitchFamily="18" charset="0"/>
                          <a:ea typeface="+mn-ea"/>
                          <a:cs typeface="+mn-cs"/>
                        </a:rPr>
                        <m:t>𝑔</m:t>
                      </m:r>
                    </m:e>
                    <m:sub>
                      <m:r>
                        <a:rPr lang="en-US" sz="1600" i="1">
                          <a:solidFill>
                            <a:schemeClr val="dk1"/>
                          </a:solidFill>
                          <a:effectLst/>
                          <a:latin typeface="Cambria Math" panose="02040503050406030204" pitchFamily="18" charset="0"/>
                          <a:ea typeface="+mn-ea"/>
                          <a:cs typeface="+mn-cs"/>
                        </a:rPr>
                        <m:t>𝜏</m:t>
                      </m:r>
                    </m:sub>
                  </m:sSub>
                  <m:r>
                    <a:rPr lang="en-US" sz="1600" i="1">
                      <a:solidFill>
                        <a:schemeClr val="dk1"/>
                      </a:solidFill>
                      <a:effectLst/>
                      <a:latin typeface="Cambria Math" panose="02040503050406030204" pitchFamily="18" charset="0"/>
                      <a:ea typeface="+mn-ea"/>
                      <a:cs typeface="+mn-cs"/>
                    </a:rPr>
                    <m:t>∙</m:t>
                  </m:r>
                  <m:acc>
                    <m:accPr>
                      <m:chr m:val="̃"/>
                      <m:ctrlPr>
                        <a:rPr lang="en-US" sz="1600" i="1">
                          <a:solidFill>
                            <a:schemeClr val="dk1"/>
                          </a:solidFill>
                          <a:effectLst/>
                          <a:latin typeface="Cambria Math" panose="02040503050406030204" pitchFamily="18" charset="0"/>
                          <a:ea typeface="+mn-ea"/>
                          <a:cs typeface="+mn-cs"/>
                        </a:rPr>
                      </m:ctrlPr>
                    </m:accPr>
                    <m:e>
                      <m:sSub>
                        <m:sSubPr>
                          <m:ctrlPr>
                            <a:rPr lang="en-US" sz="1600" i="1">
                              <a:solidFill>
                                <a:schemeClr val="dk1"/>
                              </a:solidFill>
                              <a:effectLst/>
                              <a:latin typeface="Cambria Math" panose="02040503050406030204" pitchFamily="18" charset="0"/>
                              <a:ea typeface="+mn-ea"/>
                              <a:cs typeface="+mn-cs"/>
                            </a:rPr>
                          </m:ctrlPr>
                        </m:sSubPr>
                        <m:e>
                          <m:r>
                            <a:rPr lang="en-US" sz="1600" i="1">
                              <a:solidFill>
                                <a:schemeClr val="dk1"/>
                              </a:solidFill>
                              <a:effectLst/>
                              <a:latin typeface="Cambria Math" panose="02040503050406030204" pitchFamily="18" charset="0"/>
                              <a:ea typeface="+mn-ea"/>
                              <a:cs typeface="+mn-cs"/>
                            </a:rPr>
                            <m:t>𝛿</m:t>
                          </m:r>
                        </m:e>
                        <m:sub>
                          <m:r>
                            <a:rPr lang="en-US" sz="1600" i="1">
                              <a:solidFill>
                                <a:schemeClr val="dk1"/>
                              </a:solidFill>
                              <a:effectLst/>
                              <a:latin typeface="Cambria Math" panose="02040503050406030204" pitchFamily="18" charset="0"/>
                              <a:ea typeface="+mn-ea"/>
                              <a:cs typeface="+mn-cs"/>
                            </a:rPr>
                            <m:t>𝜏</m:t>
                          </m:r>
                        </m:sub>
                      </m:sSub>
                    </m:e>
                  </m:acc>
                </m:oMath>
              </a14:m>
              <a:r>
                <a:rPr lang="en-US" sz="1600">
                  <a:solidFill>
                    <a:schemeClr val="dk1"/>
                  </a:solidFill>
                  <a:effectLst/>
                  <a:latin typeface="+mn-lt"/>
                  <a:ea typeface="+mn-ea"/>
                  <a:cs typeface="+mn-cs"/>
                </a:rPr>
                <a:t>)</a:t>
              </a:r>
              <a:r>
                <a:rPr lang="en-US" sz="1600" baseline="0">
                  <a:solidFill>
                    <a:schemeClr val="dk1"/>
                  </a:solidFill>
                  <a:effectLst/>
                  <a:latin typeface="+mn-lt"/>
                  <a:ea typeface="+mn-ea"/>
                  <a:cs typeface="+mn-cs"/>
                </a:rPr>
                <a:t>. Continuing with our example, if we use a constant discount rate of 2%, the discount factor from 2030 to 2021 is </a:t>
              </a:r>
              <a14:m>
                <m:oMath xmlns:m="http://schemas.openxmlformats.org/officeDocument/2006/math">
                  <m:acc>
                    <m:accPr>
                      <m:chr m:val="̅"/>
                      <m:ctrlPr>
                        <a:rPr lang="en-US" sz="1600" i="1" baseline="0">
                          <a:solidFill>
                            <a:schemeClr val="dk1"/>
                          </a:solidFill>
                          <a:effectLst/>
                          <a:latin typeface="Cambria Math" panose="02040503050406030204" pitchFamily="18" charset="0"/>
                          <a:ea typeface="+mn-ea"/>
                          <a:cs typeface="+mn-cs"/>
                        </a:rPr>
                      </m:ctrlPr>
                    </m:accPr>
                    <m:e>
                      <m:r>
                        <a:rPr lang="en-US" sz="1600" i="1" baseline="0">
                          <a:solidFill>
                            <a:schemeClr val="dk1"/>
                          </a:solidFill>
                          <a:effectLst/>
                          <a:latin typeface="Cambria Math" panose="02040503050406030204" pitchFamily="18" charset="0"/>
                          <a:ea typeface="+mn-ea"/>
                          <a:cs typeface="+mn-cs"/>
                        </a:rPr>
                        <m:t>𝛿</m:t>
                      </m:r>
                    </m:e>
                  </m:acc>
                  <m:r>
                    <a:rPr lang="en-US" sz="1600" b="0" i="1" baseline="0">
                      <a:solidFill>
                        <a:schemeClr val="dk1"/>
                      </a:solidFill>
                      <a:effectLst/>
                      <a:latin typeface="Cambria Math" panose="02040503050406030204" pitchFamily="18" charset="0"/>
                      <a:ea typeface="+mn-ea"/>
                      <a:cs typeface="+mn-cs"/>
                    </a:rPr>
                    <m:t>=</m:t>
                  </m:r>
                  <m:sSup>
                    <m:sSupPr>
                      <m:ctrlPr>
                        <a:rPr lang="en-US" sz="1600" b="0" i="1" baseline="0">
                          <a:solidFill>
                            <a:schemeClr val="dk1"/>
                          </a:solidFill>
                          <a:effectLst/>
                          <a:latin typeface="Cambria Math" panose="02040503050406030204" pitchFamily="18" charset="0"/>
                          <a:ea typeface="+mn-ea"/>
                          <a:cs typeface="+mn-cs"/>
                        </a:rPr>
                      </m:ctrlPr>
                    </m:sSupPr>
                    <m:e>
                      <m:d>
                        <m:dPr>
                          <m:ctrlPr>
                            <a:rPr lang="en-US" sz="1600" b="0" i="1" baseline="0">
                              <a:solidFill>
                                <a:schemeClr val="dk1"/>
                              </a:solidFill>
                              <a:effectLst/>
                              <a:latin typeface="Cambria Math" panose="02040503050406030204" pitchFamily="18" charset="0"/>
                              <a:ea typeface="+mn-ea"/>
                              <a:cs typeface="+mn-cs"/>
                            </a:rPr>
                          </m:ctrlPr>
                        </m:dPr>
                        <m:e>
                          <m:f>
                            <m:fPr>
                              <m:ctrlPr>
                                <a:rPr lang="en-US" sz="1600" b="0" i="1" baseline="0">
                                  <a:solidFill>
                                    <a:schemeClr val="dk1"/>
                                  </a:solidFill>
                                  <a:effectLst/>
                                  <a:latin typeface="Cambria Math" panose="02040503050406030204" pitchFamily="18" charset="0"/>
                                  <a:ea typeface="+mn-ea"/>
                                  <a:cs typeface="+mn-cs"/>
                                </a:rPr>
                              </m:ctrlPr>
                            </m:fPr>
                            <m:num>
                              <m:r>
                                <a:rPr lang="en-US" sz="1600" b="0" i="1" baseline="0">
                                  <a:solidFill>
                                    <a:schemeClr val="dk1"/>
                                  </a:solidFill>
                                  <a:effectLst/>
                                  <a:latin typeface="Cambria Math" panose="02040503050406030204" pitchFamily="18" charset="0"/>
                                  <a:ea typeface="+mn-ea"/>
                                  <a:cs typeface="+mn-cs"/>
                                </a:rPr>
                                <m:t>1</m:t>
                              </m:r>
                            </m:num>
                            <m:den>
                              <m:r>
                                <a:rPr lang="en-US" sz="1600" b="0" i="1" baseline="0">
                                  <a:solidFill>
                                    <a:schemeClr val="dk1"/>
                                  </a:solidFill>
                                  <a:effectLst/>
                                  <a:latin typeface="Cambria Math" panose="02040503050406030204" pitchFamily="18" charset="0"/>
                                  <a:ea typeface="+mn-ea"/>
                                  <a:cs typeface="+mn-cs"/>
                                </a:rPr>
                                <m:t>1+2%</m:t>
                              </m:r>
                            </m:den>
                          </m:f>
                        </m:e>
                      </m:d>
                    </m:e>
                    <m:sup>
                      <m:r>
                        <a:rPr lang="en-US" sz="1600" b="0" i="1" baseline="0">
                          <a:solidFill>
                            <a:schemeClr val="dk1"/>
                          </a:solidFill>
                          <a:effectLst/>
                          <a:latin typeface="Cambria Math" panose="02040503050406030204" pitchFamily="18" charset="0"/>
                          <a:ea typeface="+mn-ea"/>
                          <a:cs typeface="+mn-cs"/>
                        </a:rPr>
                        <m:t>(2030−2021)</m:t>
                      </m:r>
                    </m:sup>
                  </m:sSup>
                </m:oMath>
              </a14:m>
              <a:r>
                <a:rPr lang="en-US" sz="1600">
                  <a:solidFill>
                    <a:schemeClr val="dk1"/>
                  </a:solidFill>
                  <a:effectLst/>
                  <a:latin typeface="+mn-lt"/>
                  <a:ea typeface="+mn-ea"/>
                  <a:cs typeface="+mn-cs"/>
                </a:rPr>
                <a:t> = 0.837. Therefore, $10.7 billion times 0.837 produces a present value</a:t>
              </a:r>
              <a:r>
                <a:rPr lang="en-US" sz="1600" baseline="0">
                  <a:solidFill>
                    <a:schemeClr val="dk1"/>
                  </a:solidFill>
                  <a:effectLst/>
                  <a:latin typeface="+mn-lt"/>
                  <a:ea typeface="+mn-ea"/>
                  <a:cs typeface="+mn-cs"/>
                </a:rPr>
                <a:t> (in 2021) of </a:t>
              </a:r>
              <a:r>
                <a:rPr lang="en-US" sz="1600">
                  <a:solidFill>
                    <a:schemeClr val="dk1"/>
                  </a:solidFill>
                  <a:effectLst/>
                  <a:latin typeface="+mn-lt"/>
                  <a:ea typeface="+mn-ea"/>
                  <a:cs typeface="+mn-cs"/>
                </a:rPr>
                <a:t>about $9 billion (in 2019 dollars)</a:t>
              </a:r>
              <a:r>
                <a:rPr lang="en-US" sz="1600" baseline="0">
                  <a:solidFill>
                    <a:schemeClr val="dk1"/>
                  </a:solidFill>
                  <a:effectLst/>
                  <a:latin typeface="+mn-lt"/>
                  <a:ea typeface="+mn-ea"/>
                  <a:cs typeface="+mn-cs"/>
                </a:rPr>
                <a:t> in benefits from the emissions reducutions in 2030.</a:t>
              </a:r>
              <a:endParaRPr lang="en-US" sz="1600">
                <a:solidFill>
                  <a:schemeClr val="dk1"/>
                </a:solidFill>
                <a:effectLst/>
                <a:latin typeface="+mn-lt"/>
                <a:ea typeface="+mn-ea"/>
                <a:cs typeface="+mn-cs"/>
              </a:endParaRPr>
            </a:p>
            <a:p>
              <a:endParaRPr lang="en-US" sz="16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The total present value of benefits from a policy action is the sum of the discounted, monetized values for each year the policy produces emission changes. For example, the Oil and Gas Rule predicts methane emission reductions from 2024 to 2038. The total present value of benefits for the Oil and Gas rule using a constant 2% discount rate was about $110 billion, calculated as </a:t>
              </a:r>
              <a14:m>
                <m:oMath xmlns:m="http://schemas.openxmlformats.org/officeDocument/2006/math">
                  <m:sSub>
                    <m:sSubPr>
                      <m:ctrl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sSubPr>
                    <m:e>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𝑝𝑣</m:t>
                      </m:r>
                    </m:e>
                    <m:sub>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0</m:t>
                      </m:r>
                    </m:sub>
                  </m:sSub>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m:t>
                  </m:r>
                  <m:nary>
                    <m:naryPr>
                      <m:chr m:val="∑"/>
                      <m:limLoc m:val="subSup"/>
                      <m:ctrl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naryPr>
                    <m:sub>
                      <m:r>
                        <m:rPr>
                          <m:brk m:alnAt="25"/>
                        </m:r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𝜏</m:t>
                      </m:r>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m:t>
                      </m:r>
                      <m:r>
                        <m:rPr>
                          <m:brk m:alnAt="25"/>
                        </m:r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2</m:t>
                      </m:r>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024</m:t>
                      </m:r>
                    </m:sub>
                    <m:sup>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2038</m:t>
                      </m:r>
                    </m:sup>
                    <m:e>
                      <m:d>
                        <m:dPr>
                          <m:ctrl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dPr>
                        <m:e>
                          <m:sSub>
                            <m:sSubPr>
                              <m:ctrl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sSubPr>
                            <m:e>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𝑝𝑣</m:t>
                              </m:r>
                            </m:e>
                            <m:sub>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0,</m:t>
                              </m:r>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𝜏</m:t>
                              </m:r>
                            </m:sub>
                          </m:sSub>
                        </m:e>
                      </m:d>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m:t>
                      </m:r>
                      <m:nary>
                        <m:naryPr>
                          <m:chr m:val="∑"/>
                          <m:limLoc m:val="subSup"/>
                          <m:ctrl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naryPr>
                        <m:sub>
                          <m:r>
                            <m:rPr>
                              <m:brk m:alnAt="25"/>
                            </m:r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𝜏</m:t>
                          </m:r>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m:t>
                          </m:r>
                          <m:r>
                            <m:rPr>
                              <m:brk m:alnAt="25"/>
                            </m:r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2</m:t>
                          </m:r>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024</m:t>
                          </m:r>
                        </m:sub>
                        <m:sup>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2038</m:t>
                          </m:r>
                        </m:sup>
                        <m:e>
                          <m:d>
                            <m:dPr>
                              <m:ctrl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dPr>
                            <m:e>
                              <m:sSub>
                                <m:sSubPr>
                                  <m:ctrl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sSubPr>
                                <m:e>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𝑥</m:t>
                                  </m:r>
                                </m:e>
                                <m:sub>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𝜏</m:t>
                                  </m:r>
                                </m:sub>
                              </m:sSub>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m:t>
                              </m:r>
                              <m:sSub>
                                <m:sSubPr>
                                  <m:ctrl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ctrlPr>
                                </m:sSubPr>
                                <m:e>
                                  <m:sSub>
                                    <m:sSubPr>
                                      <m:ctrl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sSubPr>
                                    <m:e>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𝑑</m:t>
                                      </m:r>
                                    </m:e>
                                    <m:sub>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𝛾</m:t>
                                      </m:r>
                                    </m:sub>
                                  </m:sSub>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m:t>
                                  </m:r>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𝑠𝑐𝑔h𝑔</m:t>
                                  </m:r>
                                </m:e>
                                <m:sub>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𝜏</m:t>
                                  </m:r>
                                </m:sub>
                              </m:sSub>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m:t>
                              </m:r>
                              <m:sSub>
                                <m:sSubPr>
                                  <m:ctrl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ctrlPr>
                                </m:sSubPr>
                                <m:e>
                                  <m:acc>
                                    <m:accPr>
                                      <m:chr m:val="̅"/>
                                      <m:ctrl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ctrlPr>
                                    </m:accPr>
                                    <m:e>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𝛿</m:t>
                                      </m:r>
                                    </m:e>
                                  </m:acc>
                                </m:e>
                                <m:sub>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m:t>𝜏</m:t>
                                  </m:r>
                                </m:sub>
                              </m:sSub>
                            </m:e>
                          </m:d>
                        </m:e>
                      </m:nary>
                    </m:e>
                  </m:nary>
                </m:oMath>
              </a14:m>
              <a:r>
                <a:rPr kumimoji="0" lang="en-US" sz="16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prstClr val="black"/>
                </a:solidFill>
                <a:effectLst/>
                <a:uLnTx/>
                <a:uFillTx/>
                <a:latin typeface="+mn-lt"/>
                <a:ea typeface="+mn-ea"/>
                <a:cs typeface="+mn-cs"/>
              </a:endParaRPr>
            </a:p>
            <a:p>
              <a:r>
                <a:rPr lang="en-US" sz="1600">
                  <a:solidFill>
                    <a:schemeClr val="dk1"/>
                  </a:solidFill>
                  <a:effectLst/>
                  <a:latin typeface="+mn-lt"/>
                  <a:ea typeface="+mn-ea"/>
                  <a:cs typeface="+mn-cs"/>
                </a:rPr>
                <a:t>Sometimes</a:t>
              </a:r>
              <a:r>
                <a:rPr lang="en-US" sz="1600" baseline="0">
                  <a:solidFill>
                    <a:schemeClr val="dk1"/>
                  </a:solidFill>
                  <a:effectLst/>
                  <a:latin typeface="+mn-lt"/>
                  <a:ea typeface="+mn-ea"/>
                  <a:cs typeface="+mn-cs"/>
                </a:rPr>
                <a:t> it is useful to report the cost or benefits as annualized values. An annualized value is an illustrative cost or benefit which, if incurred over the same number of years as the length of the analysis, would produce the same net present value (NPV) as the original time-varying stream of undiscounted, monetized costs or benefits. If a constant discount rate is used, t</a:t>
              </a:r>
              <a:r>
                <a:rPr lang="en-US" sz="1600">
                  <a:effectLst/>
                  <a:latin typeface="+mn-lt"/>
                </a:rPr>
                <a:t>he annualized value can be obtained using Excel's PMT function or the annualized </a:t>
              </a:r>
              <a:r>
                <a:rPr lang="en-US" sz="1600" i="0">
                  <a:effectLst/>
                  <a:latin typeface="+mn-lt"/>
                </a:rPr>
                <a:t>cost formula </a:t>
              </a:r>
              <a:r>
                <a:rPr lang="en-US" sz="1600" i="0">
                  <a:effectLst/>
                  <a:latin typeface="GaramondPremrPro-It"/>
                  <a:ea typeface="Cambria" panose="02040503050406030204" pitchFamily="18" charset="0"/>
                  <a:cs typeface="GaramondPremrPro-It"/>
                </a:rPr>
                <a:t>when there is initial cost at t=0</a:t>
              </a:r>
              <a:r>
                <a:rPr lang="en-US" sz="1600" i="0">
                  <a:effectLst/>
                  <a:latin typeface="Cambria" panose="02040503050406030204" pitchFamily="18" charset="0"/>
                  <a:ea typeface="Cambria" panose="02040503050406030204" pitchFamily="18" charset="0"/>
                  <a:cs typeface="Arial" panose="020B0604020202020204" pitchFamily="34" charset="0"/>
                </a:rPr>
                <a:t> </a:t>
              </a:r>
              <a:r>
                <a:rPr lang="en-US" sz="1600" i="0">
                  <a:effectLst/>
                  <a:latin typeface="+mn-lt"/>
                </a:rPr>
                <a:t>in </a:t>
              </a:r>
              <a:r>
                <a:rPr lang="en-US" sz="1600" i="0" u="sng">
                  <a:solidFill>
                    <a:srgbClr val="0000FF"/>
                  </a:solidFill>
                  <a:effectLst/>
                  <a:latin typeface="+mn-lt"/>
                </a:rPr>
                <a:t>EPA's Guidel</a:t>
              </a:r>
              <a:r>
                <a:rPr lang="en-US" sz="1600" u="sng">
                  <a:solidFill>
                    <a:srgbClr val="0000FF"/>
                  </a:solidFill>
                  <a:effectLst/>
                  <a:latin typeface="+mn-lt"/>
                </a:rPr>
                <a:t>ines for Preparing Economic Analyses</a:t>
              </a:r>
              <a:r>
                <a:rPr lang="en-US" sz="1600">
                  <a:effectLst/>
                  <a:latin typeface="+mn-lt"/>
                </a:rPr>
                <a:t> (Chapter 6, page 6-3, equation (4)). The annualized value for 15 years (the same number of years as Oil</a:t>
              </a:r>
              <a:r>
                <a:rPr lang="en-US" sz="1600" baseline="0">
                  <a:effectLst/>
                  <a:latin typeface="+mn-lt"/>
                </a:rPr>
                <a:t> and Gas Rule, 2024-2038) and </a:t>
              </a:r>
              <a:r>
                <a:rPr lang="en-US" sz="1600">
                  <a:effectLst/>
                  <a:latin typeface="+mn-lt"/>
                </a:rPr>
                <a:t>a 2% discount rate reported in the Oil and Gas rule was $8.5 billion.</a:t>
              </a:r>
              <a:r>
                <a:rPr lang="en-US" sz="1600" baseline="30000">
                  <a:effectLst/>
                  <a:latin typeface="+mn-lt"/>
                </a:rPr>
                <a:t>1</a:t>
              </a:r>
            </a:p>
            <a:p>
              <a:endParaRPr lang="en-US" sz="1600">
                <a:effectLst/>
                <a:latin typeface="+mn-lt"/>
              </a:endParaRPr>
            </a:p>
            <a:p>
              <a:endParaRPr lang="en-US" sz="1600">
                <a:effectLst/>
                <a:latin typeface="+mn-lt"/>
              </a:endParaRPr>
            </a:p>
            <a:p>
              <a:r>
                <a:rPr lang="en-US" sz="1600" b="1" u="none">
                  <a:solidFill>
                    <a:schemeClr val="dk1"/>
                  </a:solidFill>
                  <a:effectLst/>
                  <a:latin typeface="+mn-lt"/>
                  <a:ea typeface="+mn-ea"/>
                  <a:cs typeface="+mn-cs"/>
                </a:rPr>
                <a:t>Selecting the Appropriate Discount Rate</a:t>
              </a:r>
            </a:p>
            <a:p>
              <a:endParaRPr lang="en-US" sz="1600">
                <a:solidFill>
                  <a:schemeClr val="dk1"/>
                </a:solidFill>
                <a:effectLst/>
                <a:latin typeface="+mn-lt"/>
                <a:ea typeface="+mn-ea"/>
                <a:cs typeface="+mn-cs"/>
              </a:endParaRPr>
            </a:p>
            <a:p>
              <a:r>
                <a:rPr kumimoji="0" lang="en-US" sz="1600" b="0" i="0" u="none" strike="noStrike" kern="0" cap="none" spc="0" normalizeH="0" baseline="0" noProof="0">
                  <a:ln>
                    <a:noFill/>
                  </a:ln>
                  <a:solidFill>
                    <a:prstClr val="black"/>
                  </a:solidFill>
                  <a:effectLst/>
                  <a:uLnTx/>
                  <a:uFillTx/>
                  <a:latin typeface="+mn-lt"/>
                  <a:ea typeface="+mn-ea"/>
                  <a:cs typeface="+mn-cs"/>
                </a:rPr>
                <a:t>The discounting approach underlying the EPA's SC-GHG estimates rely on the Ramsey (1928) discounting formula, </a:t>
              </a:r>
              <a14:m>
                <m:oMath xmlns:m="http://schemas.openxmlformats.org/officeDocument/2006/math">
                  <m:sSub>
                    <m:sSubPr>
                      <m:ctrl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sSubPr>
                    <m:e>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𝑟</m:t>
                      </m:r>
                    </m:e>
                    <m:sub>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𝑡</m:t>
                      </m:r>
                    </m:sub>
                  </m:sSub>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m:t>
                  </m:r>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𝜌</m:t>
                  </m:r>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m:t>
                  </m:r>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𝜂</m:t>
                  </m:r>
                  <m:sSub>
                    <m:sSubPr>
                      <m:ctrl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sSubPr>
                    <m:e>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𝑔</m:t>
                      </m:r>
                    </m:e>
                    <m:sub>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𝑡</m:t>
                      </m:r>
                    </m:sub>
                  </m:sSub>
                </m:oMath>
              </a14:m>
              <a:r>
                <a:rPr kumimoji="0" lang="en-US" sz="1600" b="0" i="0" u="none" strike="noStrike" kern="0" cap="none" spc="0" normalizeH="0" baseline="0" noProof="0">
                  <a:ln>
                    <a:noFill/>
                  </a:ln>
                  <a:solidFill>
                    <a:prstClr val="black"/>
                  </a:solidFill>
                  <a:effectLst/>
                  <a:uLnTx/>
                  <a:uFillTx/>
                  <a:latin typeface="+mn-lt"/>
                  <a:ea typeface="+mn-ea"/>
                  <a:cs typeface="+mn-cs"/>
                </a:rPr>
                <a:t>, to </a:t>
              </a:r>
              <a:r>
                <a:rPr kumimoji="0" lang="en-US" sz="16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Arial" panose="020B0604020202020204" pitchFamily="34" charset="0"/>
                </a:rPr>
                <a:t>account for the relationship between economic growth and discounting. The socioeconomic assumptions used to develop the SC-GHG included </a:t>
              </a:r>
              <a:r>
                <a:rPr lang="en-US" sz="1600">
                  <a:effectLst/>
                  <a:latin typeface="Calibri" panose="020F0502020204030204" pitchFamily="34" charset="0"/>
                  <a:ea typeface="Calibri" panose="020F0502020204030204" pitchFamily="34" charset="0"/>
                  <a:cs typeface="Arial" panose="020B0604020202020204" pitchFamily="34" charset="0"/>
                </a:rPr>
                <a:t>probabilistic projections for population, income, and GHG emissions,</a:t>
              </a:r>
              <a:r>
                <a:rPr lang="en-US" sz="1600" baseline="0">
                  <a:effectLst/>
                  <a:latin typeface="Calibri" panose="020F0502020204030204" pitchFamily="34" charset="0"/>
                  <a:ea typeface="Calibri" panose="020F0502020204030204" pitchFamily="34" charset="0"/>
                  <a:cs typeface="Arial" panose="020B0604020202020204" pitchFamily="34" charset="0"/>
                </a:rPr>
                <a:t> which included probabilistic projections of </a:t>
              </a:r>
              <a:r>
                <a:rPr kumimoji="0" lang="en-US" sz="16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Arial" panose="020B0604020202020204" pitchFamily="34" charset="0"/>
                </a:rPr>
                <a:t>future consumption growth rates</a:t>
              </a:r>
              <a:r>
                <a:rPr lang="en-US" sz="1600">
                  <a:effectLst/>
                  <a:latin typeface="Calibri" panose="020F0502020204030204" pitchFamily="34" charset="0"/>
                  <a:ea typeface="Calibri" panose="020F0502020204030204" pitchFamily="34" charset="0"/>
                  <a:cs typeface="Arial" panose="020B0604020202020204" pitchFamily="34" charset="0"/>
                </a:rPr>
                <a:t>. </a:t>
              </a:r>
              <a:r>
                <a:rPr kumimoji="0" lang="en-US" sz="16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Arial" panose="020B0604020202020204" pitchFamily="34" charset="0"/>
                </a:rPr>
                <a:t>If there is uncertainty in future consumption growth, </a:t>
              </a:r>
              <a14:m>
                <m:oMath xmlns:m="http://schemas.openxmlformats.org/officeDocument/2006/math">
                  <m:sSub>
                    <m:sSubPr>
                      <m:ctrl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sSubPr>
                    <m:e>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𝑔</m:t>
                      </m:r>
                    </m:e>
                    <m:sub>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𝑡</m:t>
                      </m:r>
                    </m:sub>
                  </m:sSub>
                </m:oMath>
              </a14:m>
              <a:r>
                <a:rPr kumimoji="0" lang="en-US" sz="16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Arial" panose="020B0604020202020204" pitchFamily="34" charset="0"/>
                </a:rPr>
                <a:t>, then </a:t>
              </a:r>
              <a:r>
                <a:rPr kumimoji="0" lang="en-GB" sz="16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there is uncertainty over the discount rate over time. </a:t>
              </a:r>
              <a:r>
                <a:rPr kumimoji="0" lang="en-US" sz="16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EPA</a:t>
              </a:r>
              <a:r>
                <a:rPr kumimoji="0" lang="en-US" sz="16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Arial" panose="020B0604020202020204" pitchFamily="34" charset="0"/>
                </a:rPr>
                <a:t> incorporated this uncertainty using the Monte Carlo technique of taking draws from probability distributions of </a:t>
              </a:r>
              <a14:m>
                <m:oMath xmlns:m="http://schemas.openxmlformats.org/officeDocument/2006/math">
                  <m:sSub>
                    <m:sSubPr>
                      <m:ctrl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sSubPr>
                    <m:e>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𝑔</m:t>
                      </m:r>
                    </m:e>
                    <m:sub>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𝑡</m:t>
                      </m:r>
                    </m:sub>
                  </m:sSub>
                </m:oMath>
              </a14:m>
              <a:r>
                <a:rPr kumimoji="0" lang="en-US" sz="16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Arial" panose="020B0604020202020204" pitchFamily="34" charset="0"/>
                </a:rPr>
                <a:t>, </a:t>
              </a:r>
              <a:r>
                <a:rPr kumimoji="0" lang="en-US" sz="1600" b="0" i="0" u="none" strike="noStrike" kern="0" cap="none" spc="0" normalizeH="0" baseline="0" noProof="0">
                  <a:ln>
                    <a:noFill/>
                  </a:ln>
                  <a:solidFill>
                    <a:schemeClr val="dk1"/>
                  </a:solidFill>
                  <a:effectLst/>
                  <a:uLnTx/>
                  <a:uFillTx/>
                  <a:latin typeface="Calibri" panose="020F0502020204030204" pitchFamily="34" charset="0"/>
                  <a:ea typeface="Calibri" panose="020F0502020204030204" pitchFamily="34" charset="0"/>
                  <a:cs typeface="Arial" panose="020B0604020202020204" pitchFamily="34" charset="0"/>
                </a:rPr>
                <a:t>making the </a:t>
              </a:r>
              <a:r>
                <a:rPr lang="en-US" sz="1600">
                  <a:effectLst/>
                  <a:latin typeface="Calibri" panose="020F0502020204030204" pitchFamily="34" charset="0"/>
                  <a:ea typeface="Calibri" panose="020F0502020204030204" pitchFamily="34" charset="0"/>
                  <a:cs typeface="Arial" panose="020B0604020202020204" pitchFamily="34" charset="0"/>
                </a:rPr>
                <a:t>Ramsey discount rate a dynamic parameter within the modeling framework. In developing the </a:t>
              </a:r>
              <a:r>
                <a:rPr lang="en-US" sz="1600" baseline="0">
                  <a:effectLst/>
                  <a:latin typeface="Calibri" panose="020F0502020204030204" pitchFamily="34" charset="0"/>
                  <a:ea typeface="Calibri" panose="020F0502020204030204" pitchFamily="34" charset="0"/>
                  <a:cs typeface="Arial" panose="020B0604020202020204" pitchFamily="34" charset="0"/>
                </a:rPr>
                <a:t>SC-GHG, </a:t>
              </a:r>
              <a:r>
                <a:rPr lang="en-US" sz="1600">
                  <a:solidFill>
                    <a:schemeClr val="dk1"/>
                  </a:solidFill>
                  <a:effectLst/>
                  <a:latin typeface="+mn-lt"/>
                  <a:ea typeface="+mn-ea"/>
                  <a:cs typeface="+mn-cs"/>
                </a:rPr>
                <a:t>each Monte Carlo scenario was discounted using calibrated </a:t>
              </a:r>
              <a14:m>
                <m:oMath xmlns:m="http://schemas.openxmlformats.org/officeDocument/2006/math">
                  <m:r>
                    <a:rPr lang="en-US" sz="1600" i="1">
                      <a:solidFill>
                        <a:schemeClr val="dk1"/>
                      </a:solidFill>
                      <a:effectLst/>
                      <a:latin typeface="Cambria Math" panose="02040503050406030204" pitchFamily="18" charset="0"/>
                      <a:ea typeface="+mn-ea"/>
                      <a:cs typeface="+mn-cs"/>
                    </a:rPr>
                    <m:t>𝜌</m:t>
                  </m:r>
                </m:oMath>
              </a14:m>
              <a:r>
                <a:rPr lang="en-US" sz="1600">
                  <a:solidFill>
                    <a:schemeClr val="dk1"/>
                  </a:solidFill>
                  <a:effectLst/>
                  <a:latin typeface="+mn-lt"/>
                  <a:ea typeface="+mn-ea"/>
                  <a:cs typeface="+mn-cs"/>
                </a:rPr>
                <a:t> and </a:t>
              </a:r>
              <a14:m>
                <m:oMath xmlns:m="http://schemas.openxmlformats.org/officeDocument/2006/math">
                  <m:r>
                    <a:rPr lang="en-US" sz="1600" i="1">
                      <a:solidFill>
                        <a:schemeClr val="dk1"/>
                      </a:solidFill>
                      <a:effectLst/>
                      <a:latin typeface="Cambria Math" panose="02040503050406030204" pitchFamily="18" charset="0"/>
                      <a:ea typeface="+mn-ea"/>
                      <a:cs typeface="+mn-cs"/>
                    </a:rPr>
                    <m:t>𝜂</m:t>
                  </m:r>
                </m:oMath>
              </a14:m>
              <a:r>
                <a:rPr lang="en-US" sz="1600">
                  <a:solidFill>
                    <a:schemeClr val="dk1"/>
                  </a:solidFill>
                  <a:effectLst/>
                  <a:latin typeface="+mn-lt"/>
                  <a:ea typeface="+mn-ea"/>
                  <a:cs typeface="+mn-cs"/>
                </a:rPr>
                <a:t> values and the specific consumption growth rate for that scenario. This uncertainty is summarized by the certainty-equivalent</a:t>
              </a:r>
              <a:r>
                <a:rPr lang="en-US" sz="1600" baseline="0">
                  <a:solidFill>
                    <a:schemeClr val="dk1"/>
                  </a:solidFill>
                  <a:effectLst/>
                  <a:latin typeface="+mn-lt"/>
                  <a:ea typeface="+mn-ea"/>
                  <a:cs typeface="+mn-cs"/>
                </a:rPr>
                <a:t> rate</a:t>
              </a:r>
              <a:r>
                <a:rPr kumimoji="0" lang="en-US" sz="1600" b="0" i="0" u="none" strike="noStrike" kern="0" cap="none" spc="0" normalizeH="0" baseline="0" noProof="0">
                  <a:ln>
                    <a:noFill/>
                  </a:ln>
                  <a:solidFill>
                    <a:prstClr val="black"/>
                  </a:solidFill>
                  <a:effectLst/>
                  <a:uLnTx/>
                  <a:uFillTx/>
                  <a:latin typeface="+mn-lt"/>
                  <a:ea typeface="+mn-ea"/>
                  <a:cs typeface="+mn-cs"/>
                </a:rPr>
                <a:t>, </a:t>
              </a:r>
              <a14:m>
                <m:oMath xmlns:m="http://schemas.openxmlformats.org/officeDocument/2006/math">
                  <m:acc>
                    <m:accPr>
                      <m:chr m:val="̃"/>
                      <m:ctrl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accPr>
                    <m:e>
                      <m:sSub>
                        <m:sSubPr>
                          <m:ctrl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sSubPr>
                        <m:e>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𝛿</m:t>
                          </m:r>
                        </m:e>
                        <m:sub>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𝜏</m:t>
                          </m:r>
                        </m:sub>
                      </m:sSub>
                    </m:e>
                  </m:acc>
                </m:oMath>
              </a14:m>
              <a:r>
                <a:rPr lang="en-US" sz="1600" baseline="0">
                  <a:solidFill>
                    <a:schemeClr val="dk1"/>
                  </a:solidFill>
                  <a:effectLst/>
                  <a:latin typeface="+mn-lt"/>
                  <a:ea typeface="+mn-ea"/>
                  <a:cs typeface="+mn-cs"/>
                </a:rPr>
                <a:t>, which is the </a:t>
              </a:r>
              <a:r>
                <a:rPr kumimoji="0" lang="en-GB" sz="16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constant discount rate (specific to the particular damage year, </a:t>
              </a:r>
              <a14:m>
                <m:oMath xmlns:m="http://schemas.openxmlformats.org/officeDocument/2006/math">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𝜏</m:t>
                  </m:r>
                </m:oMath>
              </a14:m>
              <a:r>
                <a:rPr kumimoji="0" lang="en-US" sz="1600" b="0" i="0" u="none" strike="noStrike" kern="0" cap="none" spc="0" normalizeH="0" baseline="0" noProof="0">
                  <a:ln>
                    <a:noFill/>
                  </a:ln>
                  <a:solidFill>
                    <a:prstClr val="black"/>
                  </a:solidFill>
                  <a:effectLst/>
                  <a:uLnTx/>
                  <a:uFillTx/>
                  <a:latin typeface="+mn-lt"/>
                  <a:ea typeface="+mn-ea"/>
                  <a:cs typeface="+mn-cs"/>
                </a:rPr>
                <a:t>)</a:t>
              </a:r>
              <a:r>
                <a:rPr kumimoji="0" lang="en-GB" sz="16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that yields the same result as the average of all of the uncertain outcomes across Monte Carlo trials.</a:t>
              </a:r>
            </a:p>
            <a:p>
              <a:endParaRPr kumimoji="0" lang="en-GB" sz="16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r>
                <a:rPr kumimoji="0" lang="en-US" sz="1600" b="0" i="0" u="none" strike="noStrike" kern="0" cap="none" spc="0" normalizeH="0" baseline="0" noProof="0">
                  <a:ln>
                    <a:noFill/>
                  </a:ln>
                  <a:solidFill>
                    <a:prstClr val="black"/>
                  </a:solidFill>
                  <a:effectLst/>
                  <a:uLnTx/>
                  <a:uFillTx/>
                  <a:latin typeface="+mn-lt"/>
                  <a:ea typeface="+mn-ea"/>
                  <a:cs typeface="+mn-cs"/>
                </a:rPr>
                <a:t>The 𝜌 and 𝜂 parameters for the Ramsey equation were calibrated so that </a:t>
              </a:r>
            </a:p>
            <a:p>
              <a:endParaRPr kumimoji="0" lang="en-US" sz="1600" b="0" i="0" u="none" strike="noStrike" kern="0" cap="none" spc="0" normalizeH="0" baseline="0" noProof="0">
                <a:ln>
                  <a:noFill/>
                </a:ln>
                <a:solidFill>
                  <a:prstClr val="black"/>
                </a:solidFill>
                <a:effectLst/>
                <a:uLnTx/>
                <a:uFillTx/>
                <a:latin typeface="+mn-lt"/>
                <a:ea typeface="+mn-ea"/>
                <a:cs typeface="+mn-cs"/>
              </a:endParaRPr>
            </a:p>
            <a:p>
              <a:pPr lvl="1"/>
              <a:r>
                <a:rPr kumimoji="0" lang="en-US" sz="1600" b="0" i="0" u="none" strike="noStrike" kern="0" cap="none" spc="0" normalizeH="0" baseline="0" noProof="0">
                  <a:ln>
                    <a:noFill/>
                  </a:ln>
                  <a:solidFill>
                    <a:prstClr val="black"/>
                  </a:solidFill>
                  <a:effectLst/>
                  <a:uLnTx/>
                  <a:uFillTx/>
                  <a:latin typeface="+mn-lt"/>
                  <a:ea typeface="+mn-ea"/>
                  <a:cs typeface="+mn-cs"/>
                </a:rPr>
                <a:t>(1) the decline in the certainty-equivalent discount rate matches the latest empirical evidence on interest rate uncertainty estimated by Bauer and Rudebusch (2020, 2023), and </a:t>
              </a:r>
            </a:p>
            <a:p>
              <a:pPr lvl="1"/>
              <a:endParaRPr kumimoji="0" lang="en-US" sz="1600" b="0" i="0" u="none" strike="noStrike" kern="0" cap="none" spc="0" normalizeH="0" baseline="0" noProof="0">
                <a:ln>
                  <a:noFill/>
                </a:ln>
                <a:solidFill>
                  <a:prstClr val="black"/>
                </a:solidFill>
                <a:effectLst/>
                <a:uLnTx/>
                <a:uFillTx/>
                <a:latin typeface="+mn-lt"/>
                <a:ea typeface="+mn-ea"/>
                <a:cs typeface="+mn-cs"/>
              </a:endParaRPr>
            </a:p>
            <a:p>
              <a:pPr lvl="1"/>
              <a:r>
                <a:rPr kumimoji="0" lang="en-US" sz="1600" b="0" i="0" u="none" strike="noStrike" kern="0" cap="none" spc="0" normalizeH="0" baseline="0" noProof="0">
                  <a:ln>
                    <a:noFill/>
                  </a:ln>
                  <a:solidFill>
                    <a:prstClr val="black"/>
                  </a:solidFill>
                  <a:effectLst/>
                  <a:uLnTx/>
                  <a:uFillTx/>
                  <a:latin typeface="+mn-lt"/>
                  <a:ea typeface="+mn-ea"/>
                  <a:cs typeface="+mn-cs"/>
                </a:rPr>
                <a:t>(2) the average of the certainty-equivalent discount rate over the first decade matches a near-term consumption rate of interest. Uncertainty in this starting rate is addressed by using three near-term target rates (1.5%, 2.0%, and 2.5%) based on multiple lines of evidence on observed real market interest rates. </a:t>
              </a:r>
              <a:endParaRPr kumimoji="0" lang="en-GB" sz="16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endParaRPr kumimoji="0" lang="en-GB" sz="16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The correct discount factor to use when discounting the SC-GHG estimates is the certainty-equivalent discount factor, </a:t>
              </a:r>
              <a14:m>
                <m:oMath xmlns:m="http://schemas.openxmlformats.org/officeDocument/2006/math">
                  <m:acc>
                    <m:accPr>
                      <m:chr m:val="̃"/>
                      <m:ctrl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accPr>
                    <m:e>
                      <m:sSub>
                        <m:sSubPr>
                          <m:ctrl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sSubPr>
                        <m:e>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𝛿</m:t>
                          </m:r>
                        </m:e>
                        <m:sub>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𝜏</m:t>
                          </m:r>
                        </m:sub>
                      </m:sSub>
                    </m:e>
                  </m:acc>
                </m:oMath>
              </a14:m>
              <a:r>
                <a:rPr kumimoji="0" lang="en-US" sz="1600" b="0" i="0" u="none" strike="noStrike" kern="0" cap="none" spc="0" normalizeH="0" baseline="0" noProof="0">
                  <a:ln>
                    <a:noFill/>
                  </a:ln>
                  <a:solidFill>
                    <a:prstClr val="black"/>
                  </a:solidFill>
                  <a:effectLst/>
                  <a:uLnTx/>
                  <a:uFillTx/>
                  <a:latin typeface="+mn-lt"/>
                  <a:ea typeface="+mn-ea"/>
                  <a:cs typeface="+mn-cs"/>
                </a:rPr>
                <a:t>. This is because the SC-GHG estimates are certainty-equivalent values that account for the uncertainty in future consumption per capita, and the certainty-equivalent discount factor incorporates this uncertainty. Discounting the SC-GHG estimates using a constant discount rate equal to the near-term target rate would not capture the uncertainty in consumption per capita for that year.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While applying the certainty-equivalent discount factor would ensure a full accounting of scenario uncertainty, this process introduces substantial complexity in the calculations, which may not be warranted in all situations. For analyses with moderate time frames (e.g., 30 years or less), the difference between discounting from the year of emissions to the year of analysis using a constant discount rate equal to the near-term target rate, and discounting using the certainty-equivalent discount factor, </a:t>
              </a:r>
              <a14:m>
                <m:oMath xmlns:m="http://schemas.openxmlformats.org/officeDocument/2006/math">
                  <m:acc>
                    <m:accPr>
                      <m:chr m:val="̃"/>
                      <m:ctrl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accPr>
                    <m:e>
                      <m:sSub>
                        <m:sSubPr>
                          <m:ctrlP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sSubPr>
                        <m:e>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𝛿</m:t>
                          </m:r>
                        </m:e>
                        <m:sub>
                          <m:r>
                            <a:rPr kumimoji="0" lang="en-US" sz="16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𝜏</m:t>
                          </m:r>
                        </m:sub>
                      </m:sSub>
                    </m:e>
                  </m:acc>
                </m:oMath>
              </a14:m>
              <a:r>
                <a:rPr kumimoji="0" lang="en-US" sz="1600" b="0" i="0" u="none" strike="noStrike" kern="0" cap="none" spc="0" normalizeH="0" baseline="0" noProof="0">
                  <a:ln>
                    <a:noFill/>
                  </a:ln>
                  <a:solidFill>
                    <a:prstClr val="black"/>
                  </a:solidFill>
                  <a:effectLst/>
                  <a:uLnTx/>
                  <a:uFillTx/>
                  <a:latin typeface="+mn-lt"/>
                  <a:ea typeface="+mn-ea"/>
                  <a:cs typeface="+mn-cs"/>
                </a:rPr>
                <a:t> will be small (</a:t>
              </a:r>
              <a:r>
                <a:rPr kumimoji="0" lang="en-US" sz="1600" b="0" i="0" u="sng" strike="noStrike" kern="0" cap="none" spc="0" normalizeH="0" baseline="0" noProof="0">
                  <a:ln>
                    <a:noFill/>
                  </a:ln>
                  <a:solidFill>
                    <a:srgbClr val="0000FF"/>
                  </a:solidFill>
                  <a:effectLst/>
                  <a:uLnTx/>
                  <a:uFillTx/>
                  <a:latin typeface="+mn-lt"/>
                  <a:ea typeface="+mn-ea"/>
                  <a:cs typeface="+mn-cs"/>
                </a:rPr>
                <a:t>EPA 2023</a:t>
              </a:r>
              <a:r>
                <a:rPr kumimoji="0" lang="en-US" sz="1600" b="0" i="0" u="none" strike="noStrike" kern="0" cap="none" spc="0" normalizeH="0" baseline="0" noProof="0">
                  <a:ln>
                    <a:noFill/>
                  </a:ln>
                  <a:solidFill>
                    <a:prstClr val="black"/>
                  </a:solidFill>
                  <a:effectLst/>
                  <a:uLnTx/>
                  <a:uFillTx/>
                  <a:latin typeface="+mn-lt"/>
                  <a:ea typeface="+mn-ea"/>
                  <a:cs typeface="+mn-cs"/>
                </a:rPr>
                <a:t>, page 150, Figure A.3.1.). For example, if the present value year is 2024, using the near-term target rate to discount back from the year of emissions instead of the certainty-equivalent discount factor will underestimate the present value of emission reductions by less than 1% for the first ten years of future emissions.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Therefore, for most analyses, constant discounting using the near-term target rate provides a close approximation of the present value from a policy action. </a:t>
              </a:r>
              <a:r>
                <a:rPr lang="en-US" sz="1600" b="0" i="0" baseline="0">
                  <a:solidFill>
                    <a:schemeClr val="dk1"/>
                  </a:solidFill>
                  <a:effectLst/>
                  <a:latin typeface="+mn-lt"/>
                  <a:ea typeface="+mn-ea"/>
                  <a:cs typeface="+mn-cs"/>
                </a:rPr>
                <a:t>This is what is provided in the constant rate tab in this workbook. For policies with estimated emissions changes occuring over a longer time frame</a:t>
              </a:r>
              <a:r>
                <a:rPr kumimoji="0" lang="en-US" sz="1600" b="0" i="0" u="none" strike="noStrike" kern="0" cap="none" spc="0" normalizeH="0" baseline="0" noProof="0">
                  <a:ln>
                    <a:noFill/>
                  </a:ln>
                  <a:solidFill>
                    <a:prstClr val="black"/>
                  </a:solidFill>
                  <a:effectLst/>
                  <a:uLnTx/>
                  <a:uFillTx/>
                  <a:latin typeface="+mn-lt"/>
                  <a:ea typeface="+mn-ea"/>
                  <a:cs typeface="+mn-cs"/>
                </a:rPr>
                <a:t>, analysts may consider using the certainty-equivalent discount rates developed using the Ramsey discount rate schedule. We recommend analysts contact NCEE for assistance in these situations. </a:t>
              </a:r>
            </a:p>
            <a:p>
              <a:r>
                <a:rPr lang="en-US" sz="1600" i="1">
                  <a:solidFill>
                    <a:schemeClr val="dk1"/>
                  </a:solidFill>
                  <a:effectLst/>
                  <a:latin typeface="+mn-lt"/>
                  <a:ea typeface="+mn-ea"/>
                  <a:cs typeface="+mn-cs"/>
                </a:rPr>
                <a:t> </a:t>
              </a:r>
            </a:p>
            <a:p>
              <a:r>
                <a:rPr lang="en-US" sz="1100" baseline="30000">
                  <a:solidFill>
                    <a:schemeClr val="dk1"/>
                  </a:solidFill>
                  <a:effectLst/>
                  <a:latin typeface="+mn-lt"/>
                  <a:ea typeface="+mn-ea"/>
                  <a:cs typeface="+mn-cs"/>
                </a:rPr>
                <a:t>1</a:t>
              </a:r>
              <a:r>
                <a:rPr lang="en-US" sz="1100">
                  <a:solidFill>
                    <a:schemeClr val="dk1"/>
                  </a:solidFill>
                  <a:effectLst/>
                  <a:latin typeface="+mn-lt"/>
                  <a:ea typeface="+mn-ea"/>
                  <a:cs typeface="+mn-cs"/>
                </a:rPr>
                <a:t> The annualized value for a constant discount rate can be obtained using Excel's PMT function or the annualized cost formula when there is initial cost at t=0 in EPA's </a:t>
              </a:r>
              <a:r>
                <a:rPr lang="en-US" sz="1100" i="1">
                  <a:solidFill>
                    <a:schemeClr val="dk1"/>
                  </a:solidFill>
                  <a:effectLst/>
                  <a:latin typeface="+mn-lt"/>
                  <a:ea typeface="+mn-ea"/>
                  <a:cs typeface="+mn-cs"/>
                </a:rPr>
                <a:t>Guidelines for Preparing Economic Analyses</a:t>
              </a:r>
              <a:r>
                <a:rPr lang="en-US" sz="1100">
                  <a:solidFill>
                    <a:schemeClr val="dk1"/>
                  </a:solidFill>
                  <a:effectLst/>
                  <a:latin typeface="+mn-lt"/>
                  <a:ea typeface="+mn-ea"/>
                  <a:cs typeface="+mn-cs"/>
                </a:rPr>
                <a:t>. By convention, annualization is done for the same number of periods </a:t>
              </a:r>
              <a:r>
                <a:rPr lang="en-US" sz="1100" b="0" i="0" baseline="0">
                  <a:solidFill>
                    <a:schemeClr val="dk1"/>
                  </a:solidFill>
                  <a:effectLst/>
                  <a:latin typeface="+mn-lt"/>
                  <a:ea typeface="+mn-ea"/>
                  <a:cs typeface="+mn-cs"/>
                </a:rPr>
                <a:t>as the length of the analysis, but the </a:t>
              </a:r>
              <a:r>
                <a:rPr lang="en-US" sz="1100">
                  <a:solidFill>
                    <a:schemeClr val="dk1"/>
                  </a:solidFill>
                  <a:effectLst/>
                  <a:latin typeface="+mn-lt"/>
                  <a:ea typeface="+mn-ea"/>
                  <a:cs typeface="+mn-cs"/>
                </a:rPr>
                <a:t>default approach of Excel's PMT function assumes that </a:t>
              </a:r>
              <a:r>
                <a:rPr lang="en-US" sz="1100" i="1" u="sng">
                  <a:solidFill>
                    <a:schemeClr val="dk1"/>
                  </a:solidFill>
                  <a:effectLst/>
                  <a:latin typeface="+mn-lt"/>
                  <a:ea typeface="+mn-ea"/>
                  <a:cs typeface="+mn-cs"/>
                </a:rPr>
                <a:t>the annualized value begins in the first year after the present value year</a:t>
              </a:r>
              <a:r>
                <a:rPr lang="en-US" sz="1100">
                  <a:solidFill>
                    <a:schemeClr val="dk1"/>
                  </a:solidFill>
                  <a:effectLst/>
                  <a:latin typeface="+mn-lt"/>
                  <a:ea typeface="+mn-ea"/>
                  <a:cs typeface="+mn-cs"/>
                </a:rPr>
                <a:t>. In the illustrative example for the Oil and Gas Rule, the analysis period is 2024-2038</a:t>
              </a:r>
              <a:r>
                <a:rPr lang="en-US" sz="1100" baseline="0">
                  <a:solidFill>
                    <a:schemeClr val="dk1"/>
                  </a:solidFill>
                  <a:effectLst/>
                  <a:latin typeface="+mn-lt"/>
                  <a:ea typeface="+mn-ea"/>
                  <a:cs typeface="+mn-cs"/>
                </a:rPr>
                <a:t> (15 years)</a:t>
              </a:r>
              <a:r>
                <a:rPr lang="en-US" sz="1100">
                  <a:solidFill>
                    <a:schemeClr val="dk1"/>
                  </a:solidFill>
                  <a:effectLst/>
                  <a:latin typeface="+mn-lt"/>
                  <a:ea typeface="+mn-ea"/>
                  <a:cs typeface="+mn-cs"/>
                </a:rPr>
                <a:t>, but the annualized value implicitly assumes  a period of 2022-2036 (also 15 years). So, the annualized value for the rule, calculated</a:t>
              </a:r>
              <a:r>
                <a:rPr lang="en-US" sz="1100" baseline="0">
                  <a:solidFill>
                    <a:schemeClr val="dk1"/>
                  </a:solidFill>
                  <a:effectLst/>
                  <a:latin typeface="+mn-lt"/>
                  <a:ea typeface="+mn-ea"/>
                  <a:cs typeface="+mn-cs"/>
                </a:rPr>
                <a:t> by the PMT function and reported in the RIA, </a:t>
              </a:r>
              <a:r>
                <a:rPr lang="en-US" sz="1100">
                  <a:solidFill>
                    <a:schemeClr val="dk1"/>
                  </a:solidFill>
                  <a:effectLst/>
                  <a:latin typeface="+mn-lt"/>
                  <a:ea typeface="+mn-ea"/>
                  <a:cs typeface="+mn-cs"/>
                </a:rPr>
                <a:t>is $8.5</a:t>
              </a:r>
              <a:r>
                <a:rPr lang="en-US" sz="1100" baseline="0">
                  <a:solidFill>
                    <a:schemeClr val="dk1"/>
                  </a:solidFill>
                  <a:effectLst/>
                  <a:latin typeface="+mn-lt"/>
                  <a:ea typeface="+mn-ea"/>
                  <a:cs typeface="+mn-cs"/>
                </a:rPr>
                <a:t> billion. (To see, enter "=PMT(2%,15,110)"in Excel. It will produce a value of about $8.5 billion.) </a:t>
              </a:r>
              <a:r>
                <a:rPr lang="en-US" sz="1100">
                  <a:solidFill>
                    <a:schemeClr val="dk1"/>
                  </a:solidFill>
                  <a:effectLst/>
                  <a:latin typeface="+mn-lt"/>
                  <a:ea typeface="+mn-ea"/>
                  <a:cs typeface="+mn-cs"/>
                </a:rPr>
                <a:t>This means</a:t>
              </a:r>
              <a:r>
                <a:rPr lang="en-US" sz="1100" baseline="0">
                  <a:solidFill>
                    <a:schemeClr val="dk1"/>
                  </a:solidFill>
                  <a:effectLst/>
                  <a:latin typeface="+mn-lt"/>
                  <a:ea typeface="+mn-ea"/>
                  <a:cs typeface="+mn-cs"/>
                </a:rPr>
                <a:t> that </a:t>
              </a:r>
              <a:r>
                <a:rPr lang="en-US" sz="1100" b="0" i="0" baseline="0">
                  <a:solidFill>
                    <a:schemeClr val="dk1"/>
                  </a:solidFill>
                  <a:effectLst/>
                  <a:latin typeface="+mn-lt"/>
                  <a:ea typeface="+mn-ea"/>
                  <a:cs typeface="+mn-cs"/>
                </a:rPr>
                <a:t>$8.5 billion per year from 2022-2036, </a:t>
              </a:r>
              <a:r>
                <a:rPr lang="en-US" sz="1100">
                  <a:solidFill>
                    <a:schemeClr val="dk1"/>
                  </a:solidFill>
                  <a:effectLst/>
                  <a:latin typeface="+mn-lt"/>
                  <a:ea typeface="+mn-ea"/>
                  <a:cs typeface="+mn-cs"/>
                </a:rPr>
                <a:t>discounted at 2, produces the same present value of $110 billion as the actual stream of monetized benefits for the period 2024-2038, discounted</a:t>
              </a:r>
              <a:r>
                <a:rPr lang="en-US" sz="1100" baseline="0">
                  <a:solidFill>
                    <a:schemeClr val="dk1"/>
                  </a:solidFill>
                  <a:effectLst/>
                  <a:latin typeface="+mn-lt"/>
                  <a:ea typeface="+mn-ea"/>
                  <a:cs typeface="+mn-cs"/>
                </a:rPr>
                <a:t> at 2%</a:t>
              </a:r>
              <a:r>
                <a:rPr lang="en-US" sz="1100">
                  <a:solidFill>
                    <a:schemeClr val="dk1"/>
                  </a:solidFill>
                  <a:effectLst/>
                  <a:latin typeface="+mn-lt"/>
                  <a:ea typeface="+mn-ea"/>
                  <a:cs typeface="+mn-cs"/>
                </a:rPr>
                <a:t>.</a:t>
              </a:r>
              <a:endParaRPr lang="en-US" sz="1600">
                <a:solidFill>
                  <a:schemeClr val="dk1"/>
                </a:solidFill>
                <a:effectLst/>
                <a:latin typeface="+mn-lt"/>
                <a:ea typeface="+mn-ea"/>
                <a:cs typeface="+mn-cs"/>
              </a:endParaRPr>
            </a:p>
            <a:p>
              <a:br>
                <a:rPr lang="en-US" sz="1600" i="1">
                  <a:solidFill>
                    <a:schemeClr val="dk1"/>
                  </a:solidFill>
                  <a:effectLst/>
                  <a:latin typeface="+mn-lt"/>
                  <a:ea typeface="+mn-ea"/>
                  <a:cs typeface="+mn-cs"/>
                </a:rPr>
              </a:br>
              <a:r>
                <a:rPr lang="en-US" sz="1600" i="1">
                  <a:solidFill>
                    <a:schemeClr val="dk1"/>
                  </a:solidFill>
                  <a:effectLst/>
                  <a:latin typeface="+mn-lt"/>
                  <a:ea typeface="+mn-ea"/>
                  <a:cs typeface="+mn-cs"/>
                </a:rPr>
                <a:t> </a:t>
              </a:r>
            </a:p>
            <a:p>
              <a:endParaRPr lang="en-US" sz="1600"/>
            </a:p>
          </xdr:txBody>
        </xdr:sp>
      </mc:Choice>
      <mc:Fallback xmlns="">
        <xdr:sp macro="" textlink="">
          <xdr:nvSpPr>
            <xdr:cNvPr id="202" name="TextBox 1">
              <a:extLst>
                <a:ext uri="{FF2B5EF4-FFF2-40B4-BE49-F238E27FC236}">
                  <a16:creationId xmlns:a16="http://schemas.microsoft.com/office/drawing/2014/main" id="{99FD9930-1373-4BA1-9357-BD754AF96F71}"/>
                </a:ext>
              </a:extLst>
            </xdr:cNvPr>
            <xdr:cNvSpPr txBox="1">
              <a:spLocks noChangeAspect="1"/>
            </xdr:cNvSpPr>
          </xdr:nvSpPr>
          <xdr:spPr>
            <a:xfrm>
              <a:off x="8973" y="0"/>
              <a:ext cx="12535186" cy="38624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2800">
                  <a:solidFill>
                    <a:schemeClr val="dk1"/>
                  </a:solidFill>
                  <a:effectLst/>
                  <a:latin typeface="+mn-lt"/>
                  <a:ea typeface="+mn-ea"/>
                  <a:cs typeface="+mn-cs"/>
                </a:rPr>
                <a:t>EPA Social Cost</a:t>
              </a:r>
              <a:r>
                <a:rPr lang="en-US" sz="2800" baseline="0">
                  <a:solidFill>
                    <a:schemeClr val="dk1"/>
                  </a:solidFill>
                  <a:effectLst/>
                  <a:latin typeface="+mn-lt"/>
                  <a:ea typeface="+mn-ea"/>
                  <a:cs typeface="+mn-cs"/>
                </a:rPr>
                <a:t> of Greenhouse Gases Application Workbook</a:t>
              </a:r>
            </a:p>
            <a:p>
              <a:pPr marL="0" marR="0" lvl="0" indent="0" algn="ctr"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Technical Background</a:t>
              </a:r>
              <a:endParaRPr lang="en-US" sz="2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6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600" b="1" u="none">
                  <a:solidFill>
                    <a:schemeClr val="dk1"/>
                  </a:solidFill>
                  <a:effectLst/>
                  <a:latin typeface="+mn-lt"/>
                  <a:ea typeface="+mn-ea"/>
                  <a:cs typeface="+mn-cs"/>
                </a:rPr>
                <a:t>Overview of Social Cost of Greenhous Gases (SC-GHG)</a:t>
              </a:r>
            </a:p>
            <a:p>
              <a:pPr marL="0" marR="0" lvl="0" indent="0" defTabSz="914400" eaLnBrk="1" fontAlgn="auto" latinLnBrk="0" hangingPunct="1">
                <a:lnSpc>
                  <a:spcPct val="100000"/>
                </a:lnSpc>
                <a:spcBef>
                  <a:spcPts val="0"/>
                </a:spcBef>
                <a:spcAft>
                  <a:spcPts val="0"/>
                </a:spcAft>
                <a:buClrTx/>
                <a:buSzTx/>
                <a:buFontTx/>
                <a:buNone/>
                <a:tabLst/>
                <a:defRPr/>
              </a:pPr>
              <a:endParaRPr lang="en-US" sz="16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600">
                  <a:solidFill>
                    <a:schemeClr val="dk1"/>
                  </a:solidFill>
                  <a:effectLst/>
                  <a:latin typeface="+mn-lt"/>
                  <a:ea typeface="+mn-ea"/>
                  <a:cs typeface="+mn-cs"/>
                </a:rPr>
                <a:t>In December 2023, i</a:t>
              </a:r>
              <a:r>
                <a:rPr lang="en-US" sz="1600" b="0" i="0">
                  <a:solidFill>
                    <a:schemeClr val="dk1"/>
                  </a:solidFill>
                  <a:effectLst/>
                  <a:latin typeface="+mn-lt"/>
                  <a:ea typeface="+mn-ea"/>
                  <a:cs typeface="+mn-cs"/>
                </a:rPr>
                <a:t>n the regulatory impact analysis of EPA’s Final Rulemaking</a:t>
              </a:r>
              <a:r>
                <a:rPr lang="en-US" sz="1600" b="0" i="1">
                  <a:solidFill>
                    <a:schemeClr val="dk1"/>
                  </a:solidFill>
                  <a:effectLst/>
                  <a:latin typeface="+mn-lt"/>
                  <a:ea typeface="+mn-ea"/>
                  <a:cs typeface="+mn-cs"/>
                </a:rPr>
                <a:t>, Standards of Performace for</a:t>
              </a:r>
              <a:r>
                <a:rPr lang="en-US" sz="1600" b="0" i="1" baseline="0">
                  <a:solidFill>
                    <a:schemeClr val="dk1"/>
                  </a:solidFill>
                  <a:effectLst/>
                  <a:latin typeface="+mn-lt"/>
                  <a:ea typeface="+mn-ea"/>
                  <a:cs typeface="+mn-cs"/>
                </a:rPr>
                <a:t> New, Reconstructed, and Modified Sources and Emissions Guidelines for Existing Sources: Oil and Natural Gas Sector Climate Review</a:t>
              </a:r>
              <a:r>
                <a:rPr lang="en-US" sz="1600" b="0" i="0" baseline="0">
                  <a:solidFill>
                    <a:schemeClr val="dk1"/>
                  </a:solidFill>
                  <a:effectLst/>
                  <a:latin typeface="+mn-lt"/>
                  <a:ea typeface="+mn-ea"/>
                  <a:cs typeface="+mn-cs"/>
                </a:rPr>
                <a:t>, </a:t>
              </a:r>
              <a:r>
                <a:rPr lang="en-US" sz="1600" b="0" i="0">
                  <a:solidFill>
                    <a:schemeClr val="dk1"/>
                  </a:solidFill>
                  <a:effectLst/>
                  <a:latin typeface="+mn-lt"/>
                  <a:ea typeface="+mn-ea"/>
                  <a:cs typeface="+mn-cs"/>
                </a:rPr>
                <a:t>EPA estimated the climate benefits of the rule using a new set of Social Cost of Greenhouse Gas (SC-GHG) estimates. These estimates incorporate recent research addressing recommendations of the National Academies of Science, Engineering, and Medicine (2017), responses to public comments on an earlier sensitivity analysis using draft SC-GHG estimates included in the December 2022 supplemental proposed rulemaking, and comments from a 2023 external peer review of the accompanying technical report. The technical report, </a:t>
              </a:r>
              <a:r>
                <a:rPr lang="en-US" sz="1600" u="sng">
                  <a:solidFill>
                    <a:srgbClr val="0000FF"/>
                  </a:solidFill>
                  <a:effectLst/>
                  <a:latin typeface="+mn-lt"/>
                  <a:ea typeface="+mn-ea"/>
                  <a:cs typeface="+mn-cs"/>
                </a:rPr>
                <a:t>Report on the Social Cost of Greenhouse Gases: Estimates Incorporating Recent Scientific Advances,</a:t>
              </a:r>
              <a:r>
                <a:rPr lang="en-US" sz="1600" u="none">
                  <a:solidFill>
                    <a:sysClr val="windowText" lastClr="000000"/>
                  </a:solidFill>
                  <a:effectLst/>
                  <a:latin typeface="+mn-lt"/>
                  <a:ea typeface="+mn-ea"/>
                  <a:cs typeface="+mn-cs"/>
                </a:rPr>
                <a:t> describing the methodology underlying the SC-GHG estimates, and all other files related to their</a:t>
              </a:r>
              <a:r>
                <a:rPr lang="en-US" sz="1600" u="none" baseline="0">
                  <a:solidFill>
                    <a:sysClr val="windowText" lastClr="000000"/>
                  </a:solidFill>
                  <a:effectLst/>
                  <a:latin typeface="+mn-lt"/>
                  <a:ea typeface="+mn-ea"/>
                  <a:cs typeface="+mn-cs"/>
                </a:rPr>
                <a:t> development are available on EPA's webpage: </a:t>
              </a:r>
              <a:r>
                <a:rPr lang="en-US" sz="1600" u="sng">
                  <a:solidFill>
                    <a:srgbClr val="0000FF"/>
                  </a:solidFill>
                  <a:effectLst/>
                  <a:latin typeface="+mn-lt"/>
                  <a:ea typeface="+mn-ea"/>
                  <a:cs typeface="+mn-cs"/>
                </a:rPr>
                <a:t>https://www.epa.gov/environmental-economics/scghg</a:t>
              </a:r>
              <a:r>
                <a:rPr lang="en-US" sz="1600" u="none">
                  <a:solidFill>
                    <a:schemeClr val="dk1"/>
                  </a:solidFill>
                  <a:effectLst/>
                  <a:latin typeface="+mn-lt"/>
                  <a:ea typeface="+mn-ea"/>
                  <a:cs typeface="+mn-cs"/>
                </a:rPr>
                <a:t>.</a:t>
              </a:r>
            </a:p>
            <a:p>
              <a:endParaRPr lang="en-US" sz="1600">
                <a:solidFill>
                  <a:schemeClr val="dk1"/>
                </a:solidFill>
                <a:effectLst/>
                <a:latin typeface="+mn-lt"/>
                <a:ea typeface="+mn-ea"/>
                <a:cs typeface="+mn-cs"/>
              </a:endParaRPr>
            </a:p>
            <a:p>
              <a:r>
                <a:rPr lang="en-US" sz="1600">
                  <a:solidFill>
                    <a:schemeClr val="dk1"/>
                  </a:solidFill>
                  <a:effectLst/>
                  <a:latin typeface="+mn-lt"/>
                  <a:ea typeface="+mn-ea"/>
                  <a:cs typeface="+mn-cs"/>
                </a:rPr>
                <a:t>The table</a:t>
              </a:r>
              <a:r>
                <a:rPr lang="en-US" sz="1600" baseline="0">
                  <a:solidFill>
                    <a:schemeClr val="dk1"/>
                  </a:solidFill>
                  <a:effectLst/>
                  <a:latin typeface="+mn-lt"/>
                  <a:ea typeface="+mn-ea"/>
                  <a:cs typeface="+mn-cs"/>
                </a:rPr>
                <a:t> below </a:t>
              </a:r>
              <a:r>
                <a:rPr lang="en-US" sz="1600">
                  <a:solidFill>
                    <a:schemeClr val="dk1"/>
                  </a:solidFill>
                  <a:effectLst/>
                  <a:latin typeface="+mn-lt"/>
                  <a:ea typeface="+mn-ea"/>
                  <a:cs typeface="+mn-cs"/>
                </a:rPr>
                <a:t>summarizes the averaged certainty-equivalent estimates of the social cost of carbon (SC-CO</a:t>
              </a:r>
              <a:r>
                <a:rPr lang="en-US" sz="1600" baseline="-25000">
                  <a:solidFill>
                    <a:schemeClr val="dk1"/>
                  </a:solidFill>
                  <a:effectLst/>
                  <a:latin typeface="+mn-lt"/>
                  <a:ea typeface="+mn-ea"/>
                  <a:cs typeface="+mn-cs"/>
                </a:rPr>
                <a:t>2</a:t>
              </a:r>
              <a:r>
                <a:rPr lang="en-US" sz="1600">
                  <a:solidFill>
                    <a:schemeClr val="dk1"/>
                  </a:solidFill>
                  <a:effectLst/>
                  <a:latin typeface="+mn-lt"/>
                  <a:ea typeface="+mn-ea"/>
                  <a:cs typeface="+mn-cs"/>
                </a:rPr>
                <a:t>), the social cost of methane (SC-CH</a:t>
              </a:r>
              <a:r>
                <a:rPr lang="en-US" sz="1600" baseline="-25000">
                  <a:solidFill>
                    <a:schemeClr val="dk1"/>
                  </a:solidFill>
                  <a:effectLst/>
                  <a:latin typeface="+mn-lt"/>
                  <a:ea typeface="+mn-ea"/>
                  <a:cs typeface="+mn-cs"/>
                </a:rPr>
                <a:t>4</a:t>
              </a:r>
              <a:r>
                <a:rPr lang="en-US" sz="1600">
                  <a:solidFill>
                    <a:schemeClr val="dk1"/>
                  </a:solidFill>
                  <a:effectLst/>
                  <a:latin typeface="+mn-lt"/>
                  <a:ea typeface="+mn-ea"/>
                  <a:cs typeface="+mn-cs"/>
                </a:rPr>
                <a:t>), and the social cost of nitrous oxide (SC-N</a:t>
              </a:r>
              <a:r>
                <a:rPr lang="en-US" sz="1600" baseline="-25000">
                  <a:solidFill>
                    <a:schemeClr val="dk1"/>
                  </a:solidFill>
                  <a:effectLst/>
                  <a:latin typeface="+mn-lt"/>
                  <a:ea typeface="+mn-ea"/>
                  <a:cs typeface="+mn-cs"/>
                </a:rPr>
                <a:t>2</a:t>
              </a:r>
              <a:r>
                <a:rPr lang="en-US" sz="1600">
                  <a:solidFill>
                    <a:schemeClr val="dk1"/>
                  </a:solidFill>
                  <a:effectLst/>
                  <a:latin typeface="+mn-lt"/>
                  <a:ea typeface="+mn-ea"/>
                  <a:cs typeface="+mn-cs"/>
                </a:rPr>
                <a:t>O), (collectively referred to as the “social cost of greenhouse gases” (SC-GHG)), rounded to two significant figures, under three near-term Ramsey discount rates for emissions years 2020 through 2080. This table illustrates</a:t>
              </a:r>
              <a:r>
                <a:rPr lang="en-US" sz="1600" baseline="0">
                  <a:solidFill>
                    <a:schemeClr val="dk1"/>
                  </a:solidFill>
                  <a:effectLst/>
                  <a:latin typeface="+mn-lt"/>
                  <a:ea typeface="+mn-ea"/>
                  <a:cs typeface="+mn-cs"/>
                </a:rPr>
                <a:t> the magnitude of these estimates.</a:t>
              </a:r>
            </a:p>
            <a:p>
              <a:pPr marL="0" marR="0" lvl="0" indent="0" defTabSz="914400" eaLnBrk="1" fontAlgn="auto" latinLnBrk="0" hangingPunct="1">
                <a:lnSpc>
                  <a:spcPct val="100000"/>
                </a:lnSpc>
                <a:spcBef>
                  <a:spcPts val="0"/>
                </a:spcBef>
                <a:spcAft>
                  <a:spcPts val="0"/>
                </a:spcAft>
                <a:buClrTx/>
                <a:buSzTx/>
                <a:buFontTx/>
                <a:buNone/>
                <a:tabLst/>
                <a:defRPr/>
              </a:pPr>
              <a:endParaRPr lang="en-US" sz="16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6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6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6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600">
                <a:solidFill>
                  <a:schemeClr val="dk1"/>
                </a:solidFill>
                <a:effectLst/>
                <a:latin typeface="+mn-lt"/>
                <a:ea typeface="+mn-ea"/>
                <a:cs typeface="+mn-cs"/>
              </a:endParaRPr>
            </a:p>
            <a:p>
              <a:endParaRPr lang="en-US" sz="1600">
                <a:solidFill>
                  <a:schemeClr val="dk1"/>
                </a:solidFill>
                <a:effectLst/>
                <a:latin typeface="+mn-lt"/>
                <a:ea typeface="+mn-ea"/>
                <a:cs typeface="+mn-cs"/>
              </a:endParaRPr>
            </a:p>
            <a:p>
              <a:endParaRPr lang="en-US" sz="1600">
                <a:solidFill>
                  <a:schemeClr val="dk1"/>
                </a:solidFill>
                <a:effectLst/>
                <a:latin typeface="+mn-lt"/>
                <a:ea typeface="+mn-ea"/>
                <a:cs typeface="+mn-cs"/>
              </a:endParaRPr>
            </a:p>
            <a:p>
              <a:endParaRPr lang="en-US" sz="1600">
                <a:solidFill>
                  <a:schemeClr val="dk1"/>
                </a:solidFill>
                <a:effectLst/>
                <a:latin typeface="+mn-lt"/>
                <a:ea typeface="+mn-ea"/>
                <a:cs typeface="+mn-cs"/>
              </a:endParaRPr>
            </a:p>
            <a:p>
              <a:endParaRPr lang="en-US" sz="1600">
                <a:solidFill>
                  <a:schemeClr val="dk1"/>
                </a:solidFill>
                <a:effectLst/>
                <a:latin typeface="+mn-lt"/>
                <a:ea typeface="+mn-ea"/>
                <a:cs typeface="+mn-cs"/>
              </a:endParaRPr>
            </a:p>
            <a:p>
              <a:endParaRPr lang="en-US" sz="1600">
                <a:solidFill>
                  <a:schemeClr val="dk1"/>
                </a:solidFill>
                <a:effectLst/>
                <a:latin typeface="+mn-lt"/>
                <a:ea typeface="+mn-ea"/>
                <a:cs typeface="+mn-cs"/>
              </a:endParaRPr>
            </a:p>
            <a:p>
              <a:endParaRPr lang="en-US" sz="1600">
                <a:solidFill>
                  <a:schemeClr val="dk1"/>
                </a:solidFill>
                <a:effectLst/>
                <a:latin typeface="+mn-lt"/>
                <a:ea typeface="+mn-ea"/>
                <a:cs typeface="+mn-cs"/>
              </a:endParaRPr>
            </a:p>
            <a:p>
              <a:endParaRPr lang="en-US" sz="1600">
                <a:solidFill>
                  <a:schemeClr val="dk1"/>
                </a:solidFill>
                <a:effectLst/>
                <a:latin typeface="+mn-lt"/>
                <a:ea typeface="+mn-ea"/>
                <a:cs typeface="+mn-cs"/>
              </a:endParaRPr>
            </a:p>
            <a:p>
              <a:endParaRPr lang="en-US" sz="1600">
                <a:solidFill>
                  <a:schemeClr val="dk1"/>
                </a:solidFill>
                <a:effectLst/>
                <a:latin typeface="+mn-lt"/>
                <a:ea typeface="+mn-ea"/>
                <a:cs typeface="+mn-cs"/>
              </a:endParaRPr>
            </a:p>
            <a:p>
              <a:endParaRPr lang="en-US" sz="1600">
                <a:solidFill>
                  <a:schemeClr val="dk1"/>
                </a:solidFill>
                <a:effectLst/>
                <a:latin typeface="+mn-lt"/>
                <a:ea typeface="+mn-ea"/>
                <a:cs typeface="+mn-cs"/>
              </a:endParaRPr>
            </a:p>
            <a:p>
              <a:endParaRPr lang="en-US" sz="1600">
                <a:solidFill>
                  <a:schemeClr val="dk1"/>
                </a:solidFill>
                <a:effectLst/>
                <a:latin typeface="+mn-lt"/>
                <a:ea typeface="+mn-ea"/>
                <a:cs typeface="+mn-cs"/>
              </a:endParaRPr>
            </a:p>
            <a:p>
              <a:endParaRPr lang="en-US" sz="1600">
                <a:solidFill>
                  <a:schemeClr val="dk1"/>
                </a:solidFill>
                <a:effectLst/>
                <a:latin typeface="+mn-lt"/>
                <a:ea typeface="+mn-ea"/>
                <a:cs typeface="+mn-cs"/>
              </a:endParaRPr>
            </a:p>
            <a:p>
              <a:endParaRPr lang="en-US" sz="1600">
                <a:solidFill>
                  <a:schemeClr val="dk1"/>
                </a:solidFill>
                <a:effectLst/>
                <a:latin typeface="+mn-lt"/>
                <a:ea typeface="+mn-ea"/>
                <a:cs typeface="+mn-cs"/>
              </a:endParaRPr>
            </a:p>
            <a:p>
              <a:endParaRPr lang="en-US" sz="1600">
                <a:solidFill>
                  <a:schemeClr val="dk1"/>
                </a:solidFill>
                <a:effectLst/>
                <a:latin typeface="+mn-lt"/>
                <a:ea typeface="+mn-ea"/>
                <a:cs typeface="+mn-cs"/>
              </a:endParaRPr>
            </a:p>
            <a:p>
              <a:endParaRPr lang="en-US" sz="1600">
                <a:solidFill>
                  <a:schemeClr val="dk1"/>
                </a:solidFill>
                <a:effectLst/>
                <a:latin typeface="+mn-lt"/>
                <a:ea typeface="+mn-ea"/>
                <a:cs typeface="+mn-cs"/>
              </a:endParaRPr>
            </a:p>
            <a:p>
              <a:r>
                <a:rPr lang="en-US" sz="1600">
                  <a:solidFill>
                    <a:schemeClr val="dk1"/>
                  </a:solidFill>
                  <a:effectLst/>
                  <a:latin typeface="+mn-lt"/>
                  <a:ea typeface="+mn-ea"/>
                  <a:cs typeface="+mn-cs"/>
                </a:rPr>
                <a:t>The SC-GHG is the monetary value of the net harm to society from emitting a metric ton of that GHG into the atmosphere in a given year. </a:t>
              </a:r>
              <a:r>
                <a:rPr kumimoji="0" lang="en-US" sz="1600" b="0" i="0" u="none" strike="noStrike" kern="0" cap="none" spc="0" normalizeH="0" baseline="0" noProof="0">
                  <a:ln>
                    <a:noFill/>
                  </a:ln>
                  <a:solidFill>
                    <a:prstClr val="black"/>
                  </a:solidFill>
                  <a:effectLst/>
                  <a:uLnTx/>
                  <a:uFillTx/>
                  <a:latin typeface="+mn-lt"/>
                  <a:ea typeface="+mn-ea"/>
                  <a:cs typeface="+mn-cs"/>
                </a:rPr>
                <a:t>The SC-GHG is also the societal net benefit of reducing emissions of the GHG by a metric ton. </a:t>
              </a:r>
              <a:r>
                <a:rPr lang="en-US" sz="1600">
                  <a:solidFill>
                    <a:schemeClr val="dk1"/>
                  </a:solidFill>
                  <a:effectLst/>
                  <a:latin typeface="+mn-lt"/>
                  <a:ea typeface="+mn-ea"/>
                  <a:cs typeface="+mn-cs"/>
                </a:rPr>
                <a:t>In principle, the SC-GHG is a comprehensive metric that includes the value of all future climate change impacts (both negative and positive), including changes in net agricultural productivity, human health effects, property damage from increased flood risk, changes in the frequency and severity of natural disasters, disruption of energy systems, risk of conflict, environmental migration, and the value of ecosystem services. In practice, data and modeling limitations restrain the ability of SC-GHG estimates to include all physical, ecological, and economic impacts of climate change, implicitly assigning a value of zero to the omitted climate damages. The estimates are, therefore, a partial accounting of climate change impacts and likely underestimate the marginal benefits of abatement.  </a:t>
              </a:r>
            </a:p>
            <a:p>
              <a:endParaRPr lang="en-US" sz="1600" u="none" strike="noStrike">
                <a:solidFill>
                  <a:schemeClr val="dk1"/>
                </a:solidFill>
                <a:effectLst/>
                <a:latin typeface="+mn-lt"/>
                <a:ea typeface="+mn-ea"/>
                <a:cs typeface="+mn-cs"/>
              </a:endParaRPr>
            </a:p>
            <a:p>
              <a:r>
                <a:rPr lang="en-US" sz="1600">
                  <a:solidFill>
                    <a:schemeClr val="dk1"/>
                  </a:solidFill>
                  <a:effectLst/>
                  <a:latin typeface="+mn-lt"/>
                  <a:ea typeface="+mn-ea"/>
                  <a:cs typeface="+mn-cs"/>
                </a:rPr>
                <a:t>SC-GHG estimates are gas specific because one metric ton of CO</a:t>
              </a:r>
              <a:r>
                <a:rPr lang="en-US" sz="1600" baseline="-25000">
                  <a:solidFill>
                    <a:schemeClr val="dk1"/>
                  </a:solidFill>
                  <a:effectLst/>
                  <a:latin typeface="+mn-lt"/>
                  <a:ea typeface="+mn-ea"/>
                  <a:cs typeface="+mn-cs"/>
                </a:rPr>
                <a:t>2</a:t>
              </a:r>
              <a:r>
                <a:rPr lang="en-US" sz="1600">
                  <a:solidFill>
                    <a:schemeClr val="dk1"/>
                  </a:solidFill>
                  <a:effectLst/>
                  <a:latin typeface="+mn-lt"/>
                  <a:ea typeface="+mn-ea"/>
                  <a:cs typeface="+mn-cs"/>
                </a:rPr>
                <a:t>, CH</a:t>
              </a:r>
              <a:r>
                <a:rPr lang="en-US" sz="1600" baseline="-25000">
                  <a:solidFill>
                    <a:schemeClr val="dk1"/>
                  </a:solidFill>
                  <a:effectLst/>
                  <a:latin typeface="+mn-lt"/>
                  <a:ea typeface="+mn-ea"/>
                  <a:cs typeface="+mn-cs"/>
                </a:rPr>
                <a:t>4</a:t>
              </a:r>
              <a:r>
                <a:rPr lang="en-US" sz="1600">
                  <a:solidFill>
                    <a:schemeClr val="dk1"/>
                  </a:solidFill>
                  <a:effectLst/>
                  <a:latin typeface="+mn-lt"/>
                  <a:ea typeface="+mn-ea"/>
                  <a:cs typeface="+mn-cs"/>
                </a:rPr>
                <a:t>, N</a:t>
              </a:r>
              <a:r>
                <a:rPr lang="en-US" sz="1600" baseline="-25000">
                  <a:solidFill>
                    <a:schemeClr val="dk1"/>
                  </a:solidFill>
                  <a:effectLst/>
                  <a:latin typeface="+mn-lt"/>
                  <a:ea typeface="+mn-ea"/>
                  <a:cs typeface="+mn-cs"/>
                </a:rPr>
                <a:t>2</a:t>
              </a:r>
              <a:r>
                <a:rPr lang="en-US" sz="1600">
                  <a:solidFill>
                    <a:schemeClr val="dk1"/>
                  </a:solidFill>
                  <a:effectLst/>
                  <a:latin typeface="+mn-lt"/>
                  <a:ea typeface="+mn-ea"/>
                  <a:cs typeface="+mn-cs"/>
                </a:rPr>
                <a:t>O, or other GHG differ in the temporal pathway of their impact on society, through both climate mediated effects of emissions (temperature, sea level rise, etc.) and non-climate mediated effects of emissions (e.g., carbon fertilization effects and ocean acidification due to CO</a:t>
              </a:r>
              <a:r>
                <a:rPr lang="en-US" sz="1600" baseline="-25000">
                  <a:solidFill>
                    <a:schemeClr val="dk1"/>
                  </a:solidFill>
                  <a:effectLst/>
                  <a:latin typeface="+mn-lt"/>
                  <a:ea typeface="+mn-ea"/>
                  <a:cs typeface="+mn-cs"/>
                </a:rPr>
                <a:t>2</a:t>
              </a:r>
              <a:r>
                <a:rPr lang="en-US" sz="1600">
                  <a:solidFill>
                    <a:schemeClr val="dk1"/>
                  </a:solidFill>
                  <a:effectLst/>
                  <a:latin typeface="+mn-lt"/>
                  <a:ea typeface="+mn-ea"/>
                  <a:cs typeface="+mn-cs"/>
                </a:rPr>
                <a:t> emissions, tropospheric ozone formation due to CH</a:t>
              </a:r>
              <a:r>
                <a:rPr lang="en-US" sz="1600" baseline="-25000">
                  <a:solidFill>
                    <a:schemeClr val="dk1"/>
                  </a:solidFill>
                  <a:effectLst/>
                  <a:latin typeface="+mn-lt"/>
                  <a:ea typeface="+mn-ea"/>
                  <a:cs typeface="+mn-cs"/>
                </a:rPr>
                <a:t>4</a:t>
              </a:r>
              <a:r>
                <a:rPr lang="en-US" sz="1600">
                  <a:solidFill>
                    <a:schemeClr val="dk1"/>
                  </a:solidFill>
                  <a:effectLst/>
                  <a:latin typeface="+mn-lt"/>
                  <a:ea typeface="+mn-ea"/>
                  <a:cs typeface="+mn-cs"/>
                </a:rPr>
                <a:t> emissions).</a:t>
              </a:r>
            </a:p>
            <a:p>
              <a:endParaRPr lang="en-US" sz="1600" u="none" strike="noStrike">
                <a:solidFill>
                  <a:schemeClr val="dk1"/>
                </a:solidFill>
                <a:effectLst/>
                <a:latin typeface="+mn-lt"/>
                <a:ea typeface="+mn-ea"/>
                <a:cs typeface="+mn-cs"/>
              </a:endParaRPr>
            </a:p>
            <a:p>
              <a:r>
                <a:rPr lang="en-US" sz="1600" b="1" u="none" strike="noStrike">
                  <a:solidFill>
                    <a:schemeClr val="dk1"/>
                  </a:solidFill>
                  <a:effectLst/>
                  <a:latin typeface="+mn-lt"/>
                  <a:ea typeface="+mn-ea"/>
                  <a:cs typeface="+mn-cs"/>
                </a:rPr>
                <a:t>Calculating</a:t>
              </a:r>
              <a:r>
                <a:rPr lang="en-US" sz="1600" b="1" u="none" strike="noStrike" baseline="0">
                  <a:solidFill>
                    <a:schemeClr val="dk1"/>
                  </a:solidFill>
                  <a:effectLst/>
                  <a:latin typeface="+mn-lt"/>
                  <a:ea typeface="+mn-ea"/>
                  <a:cs typeface="+mn-cs"/>
                </a:rPr>
                <a:t> the Present Value and Annualized Values using the SC-GHG</a:t>
              </a:r>
              <a:endParaRPr lang="en-US" sz="1600" b="1" u="none" strike="noStrike">
                <a:solidFill>
                  <a:schemeClr val="dk1"/>
                </a:solidFill>
                <a:effectLst/>
                <a:latin typeface="+mn-lt"/>
                <a:ea typeface="+mn-ea"/>
                <a:cs typeface="+mn-cs"/>
              </a:endParaRPr>
            </a:p>
            <a:p>
              <a:endParaRPr lang="en-US" sz="1600" u="none" strike="noStrike">
                <a:solidFill>
                  <a:schemeClr val="dk1"/>
                </a:solidFill>
                <a:effectLst/>
                <a:latin typeface="+mn-lt"/>
                <a:ea typeface="+mn-ea"/>
                <a:cs typeface="+mn-cs"/>
              </a:endParaRPr>
            </a:p>
            <a:p>
              <a:r>
                <a:rPr lang="en-US" sz="1600">
                  <a:solidFill>
                    <a:schemeClr val="dk1"/>
                  </a:solidFill>
                  <a:effectLst/>
                  <a:latin typeface="+mn-lt"/>
                  <a:ea typeface="+mn-ea"/>
                  <a:cs typeface="+mn-cs"/>
                </a:rPr>
                <a:t>The gas-specific SC-GHG estimate, </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𝑠𝑐𝑔ℎ𝑔_𝜏</a:t>
              </a:r>
              <a:r>
                <a:rPr lang="en-US" sz="1600">
                  <a:solidFill>
                    <a:schemeClr val="dk1"/>
                  </a:solidFill>
                  <a:effectLst/>
                  <a:latin typeface="+mn-lt"/>
                  <a:ea typeface="+mn-ea"/>
                  <a:cs typeface="+mn-cs"/>
                </a:rPr>
                <a:t>, represents the future damages associated with </a:t>
              </a:r>
              <a:r>
                <a:rPr lang="en-US" sz="1600" i="1">
                  <a:solidFill>
                    <a:schemeClr val="dk1"/>
                  </a:solidFill>
                  <a:effectLst/>
                  <a:latin typeface="+mn-lt"/>
                  <a:ea typeface="+mn-ea"/>
                  <a:cs typeface="+mn-cs"/>
                </a:rPr>
                <a:t>one additional metric ton </a:t>
              </a:r>
              <a:r>
                <a:rPr lang="en-US" sz="1600">
                  <a:solidFill>
                    <a:schemeClr val="dk1"/>
                  </a:solidFill>
                  <a:effectLst/>
                  <a:latin typeface="+mn-lt"/>
                  <a:ea typeface="+mn-ea"/>
                  <a:cs typeface="+mn-cs"/>
                </a:rPr>
                <a:t>of emissions of the </a:t>
              </a:r>
              <a:r>
                <a:rPr lang="en-US" sz="1600" baseline="0">
                  <a:solidFill>
                    <a:schemeClr val="dk1"/>
                  </a:solidFill>
                  <a:effectLst/>
                  <a:latin typeface="+mn-lt"/>
                  <a:ea typeface="+mn-ea"/>
                  <a:cs typeface="+mn-cs"/>
                </a:rPr>
                <a:t>gas,</a:t>
              </a:r>
              <a:r>
                <a:rPr lang="en-US" sz="1600">
                  <a:solidFill>
                    <a:schemeClr val="dk1"/>
                  </a:solidFill>
                  <a:effectLst/>
                  <a:latin typeface="+mn-lt"/>
                  <a:ea typeface="+mn-ea"/>
                  <a:cs typeface="+mn-cs"/>
                </a:rPr>
                <a:t> released in some year, </a:t>
              </a:r>
              <a:r>
                <a:rPr lang="en-US" sz="1600" i="0">
                  <a:solidFill>
                    <a:schemeClr val="dk1"/>
                  </a:solidFill>
                  <a:effectLst/>
                  <a:latin typeface="Cambria Math" panose="02040503050406030204" pitchFamily="18" charset="0"/>
                  <a:ea typeface="+mn-ea"/>
                  <a:cs typeface="+mn-cs"/>
                </a:rPr>
                <a:t>𝜏</a:t>
              </a:r>
              <a:r>
                <a:rPr lang="en-US" sz="1600">
                  <a:solidFill>
                    <a:schemeClr val="dk1"/>
                  </a:solidFill>
                  <a:effectLst/>
                  <a:latin typeface="+mn-lt"/>
                  <a:ea typeface="+mn-ea"/>
                  <a:cs typeface="+mn-cs"/>
                </a:rPr>
                <a:t>, and discounted back to that emission year. For example, the </a:t>
              </a:r>
              <a:r>
                <a:rPr kumimoji="0" lang="en-US" sz="1600" b="0" i="0" u="none" strike="noStrike" kern="0" cap="none" spc="0" normalizeH="0" baseline="0" noProof="0">
                  <a:ln>
                    <a:noFill/>
                  </a:ln>
                  <a:solidFill>
                    <a:prstClr val="black"/>
                  </a:solidFill>
                  <a:effectLst/>
                  <a:uLnTx/>
                  <a:uFillTx/>
                  <a:latin typeface="+mn-lt"/>
                  <a:ea typeface="+mn-ea"/>
                  <a:cs typeface="+mn-cs"/>
                </a:rPr>
                <a:t>SC-CH</a:t>
              </a:r>
              <a:r>
                <a:rPr kumimoji="0" lang="en-US" sz="1600" b="0" i="0" u="none" strike="noStrike" kern="0" cap="none" spc="0" normalizeH="0" baseline="-25000" noProof="0">
                  <a:ln>
                    <a:noFill/>
                  </a:ln>
                  <a:solidFill>
                    <a:prstClr val="black"/>
                  </a:solidFill>
                  <a:effectLst/>
                  <a:uLnTx/>
                  <a:uFillTx/>
                  <a:latin typeface="+mn-lt"/>
                  <a:ea typeface="+mn-ea"/>
                  <a:cs typeface="+mn-cs"/>
                </a:rPr>
                <a:t>4</a:t>
              </a:r>
              <a:r>
                <a:rPr kumimoji="0" lang="en-US" sz="1600" b="0" i="0" u="none" strike="noStrike" kern="0" cap="none" spc="0" normalizeH="0" baseline="0" noProof="0">
                  <a:ln>
                    <a:noFill/>
                  </a:ln>
                  <a:solidFill>
                    <a:prstClr val="black"/>
                  </a:solidFill>
                  <a:effectLst/>
                  <a:uLnTx/>
                  <a:uFillTx/>
                  <a:latin typeface="+mn-lt"/>
                  <a:ea typeface="+mn-ea"/>
                  <a:cs typeface="+mn-cs"/>
                </a:rPr>
                <a:t> of $2,400 for 2030 in the table above (using a near-term discount rate of 2%) reflects the future damages of one additional ton of methane emitted in 2030 and </a:t>
              </a:r>
              <a:r>
                <a:rPr kumimoji="0" lang="en-US" sz="1600" b="0" i="1" u="sng" strike="noStrike" kern="0" cap="none" spc="0" normalizeH="0" baseline="0" noProof="0">
                  <a:ln>
                    <a:noFill/>
                  </a:ln>
                  <a:solidFill>
                    <a:prstClr val="black"/>
                  </a:solidFill>
                  <a:effectLst/>
                  <a:uLnTx/>
                  <a:uFillTx/>
                  <a:latin typeface="+mn-lt"/>
                  <a:ea typeface="+mn-ea"/>
                  <a:cs typeface="+mn-cs"/>
                </a:rPr>
                <a:t>discounted back to 2030</a:t>
              </a:r>
              <a:r>
                <a:rPr kumimoji="0" lang="en-US" sz="1600" b="0" i="0" u="none" strike="noStrike" kern="0" cap="none" spc="0" normalizeH="0" baseline="0" noProof="0">
                  <a:ln>
                    <a:noFill/>
                  </a:ln>
                  <a:solidFill>
                    <a:prstClr val="black"/>
                  </a:solidFill>
                  <a:effectLst/>
                  <a:uLnTx/>
                  <a:uFillTx/>
                  <a:latin typeface="+mn-lt"/>
                  <a:ea typeface="+mn-ea"/>
                  <a:cs typeface="+mn-cs"/>
                </a:rPr>
                <a:t>. </a:t>
              </a:r>
            </a:p>
            <a:p>
              <a:endParaRPr kumimoji="0" lang="en-US"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600">
                  <a:solidFill>
                    <a:schemeClr val="dk1"/>
                  </a:solidFill>
                  <a:effectLst/>
                  <a:latin typeface="+mn-lt"/>
                  <a:ea typeface="+mn-ea"/>
                  <a:cs typeface="+mn-cs"/>
                </a:rPr>
                <a:t>Multiplying the change in emissions for a future year by the SC-GHG for that year yields the monetized value of future emission changes from the perspective of that year.  We refer to this as an “</a:t>
              </a:r>
              <a:r>
                <a:rPr lang="en-US" sz="1600" u="sng">
                  <a:solidFill>
                    <a:schemeClr val="dk1"/>
                  </a:solidFill>
                  <a:effectLst/>
                  <a:latin typeface="+mn-lt"/>
                  <a:ea typeface="+mn-ea"/>
                  <a:cs typeface="+mn-cs"/>
                </a:rPr>
                <a:t>undiscounted</a:t>
              </a:r>
              <a:r>
                <a:rPr lang="en-US" sz="1600">
                  <a:solidFill>
                    <a:schemeClr val="dk1"/>
                  </a:solidFill>
                  <a:effectLst/>
                  <a:latin typeface="+mn-lt"/>
                  <a:ea typeface="+mn-ea"/>
                  <a:cs typeface="+mn-cs"/>
                </a:rPr>
                <a:t>, monetized value of emissions changes for that future year”. The undiscounted, monetized value must then be discounted back to the present value year to obtain the present value of the damages. This produces the “</a:t>
              </a:r>
              <a:r>
                <a:rPr lang="en-US" sz="1600" u="sng">
                  <a:solidFill>
                    <a:schemeClr val="dk1"/>
                  </a:solidFill>
                  <a:effectLst/>
                  <a:latin typeface="+mn-lt"/>
                  <a:ea typeface="+mn-ea"/>
                  <a:cs typeface="+mn-cs"/>
                </a:rPr>
                <a:t>discounted</a:t>
              </a:r>
              <a:r>
                <a:rPr lang="en-US" sz="1600">
                  <a:solidFill>
                    <a:schemeClr val="dk1"/>
                  </a:solidFill>
                  <a:effectLst/>
                  <a:latin typeface="+mn-lt"/>
                  <a:ea typeface="+mn-ea"/>
                  <a:cs typeface="+mn-cs"/>
                </a:rPr>
                <a:t>, monetized value of emissions changes for present year.” </a:t>
              </a:r>
              <a:endParaRPr lang="en-US" sz="1600">
                <a:effectLst/>
              </a:endParaRPr>
            </a:p>
            <a:p>
              <a:endParaRPr lang="en-US" sz="1600">
                <a:solidFill>
                  <a:schemeClr val="dk1"/>
                </a:solidFill>
                <a:effectLst/>
                <a:latin typeface="+mn-lt"/>
                <a:ea typeface="+mn-ea"/>
                <a:cs typeface="+mn-cs"/>
              </a:endParaRPr>
            </a:p>
            <a:p>
              <a:r>
                <a:rPr lang="en-US" sz="1600">
                  <a:solidFill>
                    <a:schemeClr val="dk1"/>
                  </a:solidFill>
                  <a:effectLst/>
                  <a:latin typeface="+mn-lt"/>
                  <a:ea typeface="+mn-ea"/>
                  <a:cs typeface="+mn-cs"/>
                </a:rPr>
                <a:t>To calculate the monetized value of damages from some specific</a:t>
              </a:r>
              <a:r>
                <a:rPr lang="en-US" sz="1600" baseline="0">
                  <a:solidFill>
                    <a:schemeClr val="dk1"/>
                  </a:solidFill>
                  <a:effectLst/>
                  <a:latin typeface="+mn-lt"/>
                  <a:ea typeface="+mn-ea"/>
                  <a:cs typeface="+mn-cs"/>
                </a:rPr>
                <a:t> amount of </a:t>
              </a:r>
              <a:r>
                <a:rPr lang="en-US" sz="1600">
                  <a:solidFill>
                    <a:schemeClr val="dk1"/>
                  </a:solidFill>
                  <a:effectLst/>
                  <a:latin typeface="+mn-lt"/>
                  <a:ea typeface="+mn-ea"/>
                  <a:cs typeface="+mn-cs"/>
                </a:rPr>
                <a:t>emissions changes, </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𝑥_</a:t>
              </a:r>
              <a:r>
                <a:rPr kumimoji="0" lang="en-US" sz="1600" b="0" i="0" u="none" strike="noStrike" kern="0" cap="none" spc="0" normalizeH="0" baseline="-25000" noProof="0">
                  <a:ln>
                    <a:noFill/>
                  </a:ln>
                  <a:solidFill>
                    <a:prstClr val="black"/>
                  </a:solidFill>
                  <a:effectLst/>
                  <a:uLnTx/>
                  <a:uFillTx/>
                  <a:latin typeface="Cambria Math" panose="02040503050406030204" pitchFamily="18" charset="0"/>
                  <a:ea typeface="+mn-ea"/>
                  <a:cs typeface="+mn-cs"/>
                </a:rPr>
                <a:t>𝜏</a:t>
              </a:r>
              <a:r>
                <a:rPr kumimoji="0" lang="en-US" sz="1600" b="0" i="0" u="none" strike="noStrike" kern="0" cap="none" spc="0" normalizeH="0" baseline="0" noProof="0">
                  <a:ln>
                    <a:noFill/>
                  </a:ln>
                  <a:solidFill>
                    <a:prstClr val="black"/>
                  </a:solidFill>
                  <a:effectLst/>
                  <a:uLnTx/>
                  <a:uFillTx/>
                  <a:latin typeface="+mn-lt"/>
                  <a:ea typeface="+mn-ea"/>
                  <a:cs typeface="+mn-cs"/>
                </a:rPr>
                <a:t>,</a:t>
              </a:r>
              <a:r>
                <a:rPr lang="en-US" sz="1600">
                  <a:solidFill>
                    <a:schemeClr val="dk1"/>
                  </a:solidFill>
                  <a:effectLst/>
                  <a:latin typeface="+mn-lt"/>
                  <a:ea typeface="+mn-ea"/>
                  <a:cs typeface="+mn-cs"/>
                </a:rPr>
                <a:t> in year </a:t>
              </a:r>
              <a:r>
                <a:rPr lang="en-US" sz="1600" i="0">
                  <a:solidFill>
                    <a:schemeClr val="dk1"/>
                  </a:solidFill>
                  <a:effectLst/>
                  <a:latin typeface="Cambria Math" panose="02040503050406030204" pitchFamily="18" charset="0"/>
                  <a:ea typeface="+mn-ea"/>
                  <a:cs typeface="+mn-cs"/>
                </a:rPr>
                <a:t>𝜏</a:t>
              </a:r>
              <a:r>
                <a:rPr lang="en-US" sz="1600">
                  <a:solidFill>
                    <a:schemeClr val="dk1"/>
                  </a:solidFill>
                  <a:effectLst/>
                  <a:latin typeface="+mn-lt"/>
                  <a:ea typeface="+mn-ea"/>
                  <a:cs typeface="+mn-cs"/>
                </a:rPr>
                <a:t> discounted back to the present value year, denoted as year 0, additional steps are required. For example,</a:t>
              </a:r>
              <a:r>
                <a:rPr lang="en-US" sz="1600" baseline="0">
                  <a:solidFill>
                    <a:schemeClr val="dk1"/>
                  </a:solidFill>
                  <a:effectLst/>
                  <a:latin typeface="+mn-lt"/>
                  <a:ea typeface="+mn-ea"/>
                  <a:cs typeface="+mn-cs"/>
                </a:rPr>
                <a:t> the 2023 Final Oil and Gas Rule is expected to reduce about 4.5 million metric tons of methane in 2030, and the RIA discounted values back to 2021. The additional steps necessary to calculate the present value, </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𝑝𝑣_0</a:t>
              </a:r>
              <a:r>
                <a:rPr lang="en-US" sz="1600" baseline="0">
                  <a:solidFill>
                    <a:schemeClr val="dk1"/>
                  </a:solidFill>
                  <a:effectLst/>
                  <a:latin typeface="+mn-lt"/>
                  <a:ea typeface="+mn-ea"/>
                  <a:cs typeface="+mn-cs"/>
                </a:rPr>
                <a:t>, </a:t>
              </a:r>
              <a:r>
                <a:rPr kumimoji="0" lang="en-US" sz="1600" b="0" i="0" u="none" strike="noStrike" kern="0" cap="none" spc="0" normalizeH="0" baseline="0" noProof="0">
                  <a:ln>
                    <a:noFill/>
                  </a:ln>
                  <a:solidFill>
                    <a:prstClr val="black"/>
                  </a:solidFill>
                  <a:effectLst/>
                  <a:uLnTx/>
                  <a:uFillTx/>
                  <a:latin typeface="+mn-lt"/>
                  <a:ea typeface="+mn-ea"/>
                  <a:cs typeface="+mn-cs"/>
                </a:rPr>
                <a:t>of emissions changes, </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𝑥_</a:t>
              </a:r>
              <a:r>
                <a:rPr kumimoji="0" lang="en-US" sz="1600" b="0" i="0" u="none" strike="noStrike" kern="0" cap="none" spc="0" normalizeH="0" baseline="-25000" noProof="0">
                  <a:ln>
                    <a:noFill/>
                  </a:ln>
                  <a:solidFill>
                    <a:prstClr val="black"/>
                  </a:solidFill>
                  <a:effectLst/>
                  <a:uLnTx/>
                  <a:uFillTx/>
                  <a:latin typeface="Cambria Math" panose="02040503050406030204" pitchFamily="18" charset="0"/>
                  <a:ea typeface="+mn-ea"/>
                  <a:cs typeface="+mn-cs"/>
                </a:rPr>
                <a:t>𝜏</a:t>
              </a:r>
              <a:r>
                <a:rPr kumimoji="0" lang="en-US" sz="1600" b="0" i="0" u="none" strike="noStrike" kern="0" cap="none" spc="0" normalizeH="0" baseline="0" noProof="0">
                  <a:ln>
                    <a:noFill/>
                  </a:ln>
                  <a:solidFill>
                    <a:prstClr val="black"/>
                  </a:solidFill>
                  <a:effectLst/>
                  <a:uLnTx/>
                  <a:uFillTx/>
                  <a:latin typeface="+mn-lt"/>
                  <a:ea typeface="+mn-ea"/>
                  <a:cs typeface="+mn-cs"/>
                </a:rPr>
                <a:t>, in year </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𝜏</a:t>
              </a:r>
              <a:r>
                <a:rPr kumimoji="0" lang="en-US" sz="1600" b="0" i="0" u="none" strike="noStrike" kern="0" cap="none" spc="0" normalizeH="0" baseline="0" noProof="0">
                  <a:ln>
                    <a:noFill/>
                  </a:ln>
                  <a:solidFill>
                    <a:prstClr val="black"/>
                  </a:solidFill>
                  <a:effectLst/>
                  <a:uLnTx/>
                  <a:uFillTx/>
                  <a:latin typeface="+mn-lt"/>
                  <a:ea typeface="+mn-ea"/>
                  <a:cs typeface="+mn-cs"/>
                </a:rPr>
                <a:t> discounted back to the present value year 0 are as follows.</a:t>
              </a:r>
              <a:endParaRPr lang="en-US" sz="1600">
                <a:solidFill>
                  <a:schemeClr val="dk1"/>
                </a:solidFill>
                <a:effectLst/>
                <a:latin typeface="+mn-lt"/>
                <a:ea typeface="+mn-ea"/>
                <a:cs typeface="+mn-cs"/>
              </a:endParaRPr>
            </a:p>
            <a:p>
              <a:endParaRPr lang="en-US" sz="1600">
                <a:solidFill>
                  <a:schemeClr val="dk1"/>
                </a:solidFill>
                <a:effectLst/>
                <a:latin typeface="+mn-lt"/>
                <a:ea typeface="+mn-ea"/>
                <a:cs typeface="+mn-cs"/>
              </a:endParaRPr>
            </a:p>
            <a:p>
              <a:pPr lvl="1"/>
              <a:r>
                <a:rPr kumimoji="0" lang="en-US" sz="1600" b="0" i="0" u="none" strike="noStrike" kern="0" cap="none" spc="0" normalizeH="0" baseline="0" noProof="0">
                  <a:ln>
                    <a:noFill/>
                  </a:ln>
                  <a:solidFill>
                    <a:prstClr val="black"/>
                  </a:solidFill>
                  <a:effectLst/>
                  <a:uLnTx/>
                  <a:uFillTx/>
                  <a:latin typeface="+mn-lt"/>
                  <a:ea typeface="+mn-ea"/>
                  <a:cs typeface="+mn-cs"/>
                </a:rPr>
                <a:t>•  First, the annual, unrounded SC-CO</a:t>
              </a:r>
              <a:r>
                <a:rPr kumimoji="0" lang="en-US" sz="1600" b="0" i="0" u="none" strike="noStrike" kern="0" cap="none" spc="0" normalizeH="0" baseline="-25000" noProof="0">
                  <a:ln>
                    <a:noFill/>
                  </a:ln>
                  <a:solidFill>
                    <a:prstClr val="black"/>
                  </a:solidFill>
                  <a:effectLst/>
                  <a:uLnTx/>
                  <a:uFillTx/>
                  <a:latin typeface="+mn-lt"/>
                  <a:ea typeface="+mn-ea"/>
                  <a:cs typeface="+mn-cs"/>
                </a:rPr>
                <a:t>2</a:t>
              </a:r>
              <a:r>
                <a:rPr kumimoji="0" lang="en-US" sz="1600" b="0" i="0" u="none" strike="noStrike" kern="0" cap="none" spc="0" normalizeH="0" baseline="0" noProof="0">
                  <a:ln>
                    <a:noFill/>
                  </a:ln>
                  <a:solidFill>
                    <a:prstClr val="black"/>
                  </a:solidFill>
                  <a:effectLst/>
                  <a:uLnTx/>
                  <a:uFillTx/>
                  <a:latin typeface="+mn-lt"/>
                  <a:ea typeface="+mn-ea"/>
                  <a:cs typeface="+mn-cs"/>
                </a:rPr>
                <a:t>, SC-CH</a:t>
              </a:r>
              <a:r>
                <a:rPr kumimoji="0" lang="en-US" sz="1600" b="0" i="0" u="none" strike="noStrike" kern="0" cap="none" spc="0" normalizeH="0" baseline="-25000" noProof="0">
                  <a:ln>
                    <a:noFill/>
                  </a:ln>
                  <a:solidFill>
                    <a:prstClr val="black"/>
                  </a:solidFill>
                  <a:effectLst/>
                  <a:uLnTx/>
                  <a:uFillTx/>
                  <a:latin typeface="+mn-lt"/>
                  <a:ea typeface="+mn-ea"/>
                  <a:cs typeface="+mn-cs"/>
                </a:rPr>
                <a:t>4</a:t>
              </a:r>
              <a:r>
                <a:rPr kumimoji="0" lang="en-US" sz="1600" b="0" i="0" u="none" strike="noStrike" kern="0" cap="none" spc="0" normalizeH="0" baseline="0" noProof="0">
                  <a:ln>
                    <a:noFill/>
                  </a:ln>
                  <a:solidFill>
                    <a:prstClr val="black"/>
                  </a:solidFill>
                  <a:effectLst/>
                  <a:uLnTx/>
                  <a:uFillTx/>
                  <a:latin typeface="+mn-lt"/>
                  <a:ea typeface="+mn-ea"/>
                  <a:cs typeface="+mn-cs"/>
                </a:rPr>
                <a:t>, and SC-N</a:t>
              </a:r>
              <a:r>
                <a:rPr kumimoji="0" lang="en-US" sz="1600" b="0" i="0" u="none" strike="noStrike" kern="0" cap="none" spc="0" normalizeH="0" baseline="-25000" noProof="0">
                  <a:ln>
                    <a:noFill/>
                  </a:ln>
                  <a:solidFill>
                    <a:prstClr val="black"/>
                  </a:solidFill>
                  <a:effectLst/>
                  <a:uLnTx/>
                  <a:uFillTx/>
                  <a:latin typeface="+mn-lt"/>
                  <a:ea typeface="+mn-ea"/>
                  <a:cs typeface="+mn-cs"/>
                </a:rPr>
                <a:t>2</a:t>
              </a:r>
              <a:r>
                <a:rPr kumimoji="0" lang="en-US" sz="1600" b="0" i="0" u="none" strike="noStrike" kern="0" cap="none" spc="0" normalizeH="0" baseline="0" noProof="0">
                  <a:ln>
                    <a:noFill/>
                  </a:ln>
                  <a:solidFill>
                    <a:prstClr val="black"/>
                  </a:solidFill>
                  <a:effectLst/>
                  <a:uLnTx/>
                  <a:uFillTx/>
                  <a:latin typeface="+mn-lt"/>
                  <a:ea typeface="+mn-ea"/>
                  <a:cs typeface="+mn-cs"/>
                </a:rPr>
                <a:t>O estimates provided in Appendix A.5 of </a:t>
              </a:r>
              <a:r>
                <a:rPr kumimoji="0" lang="en-US" sz="1600" b="0" i="0" u="none" strike="noStrike" kern="0" cap="none" spc="0" normalizeH="0" baseline="0" noProof="0">
                  <a:ln>
                    <a:noFill/>
                  </a:ln>
                  <a:solidFill>
                    <a:sysClr val="windowText" lastClr="000000"/>
                  </a:solidFill>
                  <a:effectLst/>
                  <a:uLnTx/>
                  <a:uFillTx/>
                  <a:latin typeface="+mn-lt"/>
                  <a:ea typeface="+mn-ea"/>
                  <a:cs typeface="+mn-cs"/>
                </a:rPr>
                <a:t>EPA's Report on the Social Cost of Greenhouse Gases are reported in 2020 dollars. This means that the SC-GHG values reflect the purchasing power of a dollar in 2020. If an analysis reports its cost and benefits in a different dollar year, </a:t>
              </a:r>
              <a:r>
                <a:rPr kumimoji="0" lang="en-US" sz="1600" b="0" i="0"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a:t>𝛾</a:t>
              </a:r>
              <a:r>
                <a:rPr kumimoji="0" lang="en-US" sz="1600" b="0" i="0" u="none" strike="noStrike" kern="0" cap="none" spc="0" normalizeH="0" baseline="0" noProof="0">
                  <a:ln>
                    <a:noFill/>
                  </a:ln>
                  <a:solidFill>
                    <a:sysClr val="windowText" lastClr="000000"/>
                  </a:solidFill>
                  <a:effectLst/>
                  <a:uLnTx/>
                  <a:uFillTx/>
                  <a:latin typeface="+mn-lt"/>
                  <a:ea typeface="+mn-ea"/>
                  <a:cs typeface="+mn-cs"/>
                </a:rPr>
                <a:t>, then the SC-GHG must be adjusted to reflect the purchasing power for that dollar year. By convention, this adjustment is done using the Gross Domestic Product (GDP) implicit price deflator, </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𝑑_</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a:t>𝛾</a:t>
              </a:r>
              <a:r>
                <a:rPr kumimoji="0" lang="en-US" sz="1600" b="0" i="0" u="none" strike="noStrike" kern="0" cap="none" spc="0" normalizeH="0" baseline="0" noProof="0">
                  <a:ln>
                    <a:noFill/>
                  </a:ln>
                  <a:solidFill>
                    <a:sysClr val="windowText" lastClr="000000"/>
                  </a:solidFill>
                  <a:effectLst/>
                  <a:uLnTx/>
                  <a:uFillTx/>
                  <a:latin typeface="+mn-lt"/>
                  <a:ea typeface="+mn-ea"/>
                  <a:cs typeface="+mn-cs"/>
                </a:rPr>
                <a:t>. The SC-GHG, adjusted to reflect a different dollar year, 𝛾, is given by: </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〖(𝑑〗_</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a:t>𝛾∙</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𝑠𝑐𝑔ℎ𝑔_𝜏</a:t>
              </a:r>
              <a:r>
                <a:rPr kumimoji="0" lang="en-US" sz="1600" b="0" i="0" u="none" strike="noStrike" kern="0" cap="none" spc="0" normalizeH="0" baseline="0" noProof="0">
                  <a:ln>
                    <a:noFill/>
                  </a:ln>
                  <a:solidFill>
                    <a:prstClr val="black"/>
                  </a:solidFill>
                  <a:effectLst/>
                  <a:uLnTx/>
                  <a:uFillTx/>
                  <a:latin typeface="+mn-lt"/>
                  <a:ea typeface="+mn-ea"/>
                  <a:cs typeface="+mn-cs"/>
                </a:rPr>
                <a:t>). For example, the Oil and Gas Rule reported costs and benefits in 2019 dollars, so the annual, unrounded SC-CH</a:t>
              </a:r>
              <a:r>
                <a:rPr kumimoji="0" lang="en-US" sz="1600" b="0" i="0" u="none" strike="noStrike" kern="0" cap="none" spc="0" normalizeH="0" baseline="-25000" noProof="0">
                  <a:ln>
                    <a:noFill/>
                  </a:ln>
                  <a:solidFill>
                    <a:prstClr val="black"/>
                  </a:solidFill>
                  <a:effectLst/>
                  <a:uLnTx/>
                  <a:uFillTx/>
                  <a:latin typeface="+mn-lt"/>
                  <a:ea typeface="+mn-ea"/>
                  <a:cs typeface="+mn-cs"/>
                </a:rPr>
                <a:t>4</a:t>
              </a:r>
              <a:r>
                <a:rPr kumimoji="0" lang="en-US" sz="1600" b="0" i="0" u="none" strike="noStrike" kern="0" cap="none" spc="0" normalizeH="0" baseline="0" noProof="0">
                  <a:ln>
                    <a:noFill/>
                  </a:ln>
                  <a:solidFill>
                    <a:prstClr val="black"/>
                  </a:solidFill>
                  <a:effectLst/>
                  <a:uLnTx/>
                  <a:uFillTx/>
                  <a:latin typeface="+mn-lt"/>
                  <a:ea typeface="+mn-ea"/>
                  <a:cs typeface="+mn-cs"/>
                </a:rPr>
                <a:t> values were multiplied by 0.987 to reflect the values in 2019 dollars. </a:t>
              </a:r>
              <a:endParaRPr kumimoji="0" lang="en-US" sz="1600" b="0" i="0" u="none" strike="noStrike" kern="0" cap="none" spc="0" normalizeH="0" baseline="0" noProof="0">
                <a:ln>
                  <a:noFill/>
                </a:ln>
                <a:solidFill>
                  <a:sysClr val="windowText" lastClr="000000"/>
                </a:solidFill>
                <a:effectLst/>
                <a:uLnTx/>
                <a:uFillTx/>
                <a:latin typeface="+mn-lt"/>
                <a:ea typeface="+mn-ea"/>
                <a:cs typeface="+mn-cs"/>
              </a:endParaRPr>
            </a:p>
            <a:p>
              <a:pPr lvl="1"/>
              <a:endParaRPr lang="en-US" sz="1600" u="none">
                <a:solidFill>
                  <a:sysClr val="windowText" lastClr="000000"/>
                </a:solidFill>
                <a:effectLst/>
                <a:latin typeface="+mn-lt"/>
                <a:ea typeface="+mn-ea"/>
                <a:cs typeface="+mn-cs"/>
              </a:endParaRPr>
            </a:p>
            <a:p>
              <a:pPr lvl="1"/>
              <a:r>
                <a:rPr lang="en-US" sz="1600" u="none">
                  <a:solidFill>
                    <a:sysClr val="windowText" lastClr="000000"/>
                  </a:solidFill>
                  <a:effectLst/>
                  <a:latin typeface="+mn-lt"/>
                  <a:ea typeface="+mn-ea"/>
                  <a:cs typeface="+mn-cs"/>
                </a:rPr>
                <a:t>•</a:t>
              </a:r>
              <a:r>
                <a:rPr lang="en-US" sz="1600" u="none" baseline="0">
                  <a:solidFill>
                    <a:sysClr val="windowText" lastClr="000000"/>
                  </a:solidFill>
                  <a:effectLst/>
                  <a:latin typeface="+mn-lt"/>
                  <a:ea typeface="+mn-ea"/>
                  <a:cs typeface="+mn-cs"/>
                </a:rPr>
                <a:t>  </a:t>
              </a:r>
              <a:r>
                <a:rPr lang="en-US" sz="1600" u="none">
                  <a:solidFill>
                    <a:sysClr val="windowText" lastClr="000000"/>
                  </a:solidFill>
                  <a:effectLst/>
                  <a:latin typeface="+mn-lt"/>
                  <a:ea typeface="+mn-ea"/>
                  <a:cs typeface="+mn-cs"/>
                </a:rPr>
                <a:t>Second, the emissions changes in a future year, </a:t>
              </a:r>
              <a:r>
                <a:rPr lang="en-US" sz="1600" i="0" u="none">
                  <a:solidFill>
                    <a:sysClr val="windowText" lastClr="000000"/>
                  </a:solidFill>
                  <a:effectLst/>
                  <a:latin typeface="Cambria Math" panose="02040503050406030204" pitchFamily="18" charset="0"/>
                  <a:ea typeface="+mn-ea"/>
                  <a:cs typeface="+mn-cs"/>
                </a:rPr>
                <a:t>𝑥_</a:t>
              </a:r>
              <a:r>
                <a:rPr lang="en-US" sz="1600" i="0" u="none" baseline="-25000">
                  <a:solidFill>
                    <a:sysClr val="windowText" lastClr="000000"/>
                  </a:solidFill>
                  <a:effectLst/>
                  <a:latin typeface="Cambria Math" panose="02040503050406030204" pitchFamily="18" charset="0"/>
                  <a:ea typeface="+mn-ea"/>
                  <a:cs typeface="+mn-cs"/>
                </a:rPr>
                <a:t>𝜏</a:t>
              </a:r>
              <a:r>
                <a:rPr lang="en-US" sz="1600" u="none">
                  <a:solidFill>
                    <a:sysClr val="windowText" lastClr="000000"/>
                  </a:solidFill>
                  <a:effectLst/>
                  <a:latin typeface="+mn-lt"/>
                  <a:ea typeface="+mn-ea"/>
                  <a:cs typeface="+mn-cs"/>
                </a:rPr>
                <a:t>, from a policy action are multiplied by </a:t>
              </a:r>
              <a:r>
                <a:rPr lang="en-US" sz="1600">
                  <a:solidFill>
                    <a:schemeClr val="dk1"/>
                  </a:solidFill>
                  <a:effectLst/>
                  <a:latin typeface="+mn-lt"/>
                  <a:ea typeface="+mn-ea"/>
                  <a:cs typeface="+mn-cs"/>
                </a:rPr>
                <a:t>the SC-GHG in that future year, </a:t>
              </a:r>
              <a:r>
                <a:rPr lang="en-US" sz="1600" i="0">
                  <a:solidFill>
                    <a:schemeClr val="dk1"/>
                  </a:solidFill>
                  <a:effectLst/>
                  <a:latin typeface="Cambria Math" panose="02040503050406030204" pitchFamily="18" charset="0"/>
                  <a:ea typeface="+mn-ea"/>
                  <a:cs typeface="+mn-cs"/>
                </a:rPr>
                <a:t>𝑠𝑐𝑔ℎ𝑔_𝜏</a:t>
              </a:r>
              <a:r>
                <a:rPr lang="en-US" sz="1600">
                  <a:solidFill>
                    <a:schemeClr val="dk1"/>
                  </a:solidFill>
                  <a:effectLst/>
                  <a:latin typeface="+mn-lt"/>
                  <a:ea typeface="+mn-ea"/>
                  <a:cs typeface="+mn-cs"/>
                </a:rPr>
                <a:t>, to the obtain the future monetized net damages associated with those emissions. (</a:t>
              </a:r>
              <a:r>
                <a:rPr lang="en-US" sz="1600" i="0">
                  <a:solidFill>
                    <a:schemeClr val="dk1"/>
                  </a:solidFill>
                  <a:effectLst/>
                  <a:latin typeface="Cambria Math" panose="02040503050406030204" pitchFamily="18" charset="0"/>
                  <a:ea typeface="+mn-ea"/>
                  <a:cs typeface="+mn-cs"/>
                </a:rPr>
                <a:t>𝑥_𝜏∙</a:t>
              </a:r>
              <a:r>
                <a:rPr lang="en-US" sz="1600" b="0" i="0">
                  <a:solidFill>
                    <a:schemeClr val="dk1"/>
                  </a:solidFill>
                  <a:effectLst/>
                  <a:latin typeface="Cambria Math" panose="02040503050406030204" pitchFamily="18" charset="0"/>
                  <a:ea typeface="+mn-ea"/>
                  <a:cs typeface="+mn-cs"/>
                </a:rPr>
                <a:t>𝑑_</a:t>
              </a:r>
              <a:r>
                <a:rPr lang="en-US" sz="1600" i="0">
                  <a:solidFill>
                    <a:schemeClr val="dk1"/>
                  </a:solidFill>
                  <a:effectLst/>
                  <a:latin typeface="Cambria Math" panose="02040503050406030204" pitchFamily="18" charset="0"/>
                  <a:ea typeface="Cambria Math" panose="02040503050406030204" pitchFamily="18" charset="0"/>
                  <a:cs typeface="+mn-cs"/>
                </a:rPr>
                <a:t>𝛾∙</a:t>
              </a:r>
              <a:r>
                <a:rPr lang="en-US" sz="1600" i="0">
                  <a:solidFill>
                    <a:schemeClr val="dk1"/>
                  </a:solidFill>
                  <a:effectLst/>
                  <a:latin typeface="Cambria Math" panose="02040503050406030204" pitchFamily="18" charset="0"/>
                  <a:ea typeface="+mn-ea"/>
                  <a:cs typeface="+mn-cs"/>
                </a:rPr>
                <a:t>𝑠𝑐𝑔ℎ𝑔_𝜏</a:t>
              </a:r>
              <a:r>
                <a:rPr lang="en-US" sz="1600">
                  <a:solidFill>
                    <a:schemeClr val="dk1"/>
                  </a:solidFill>
                  <a:effectLst/>
                  <a:latin typeface="+mn-lt"/>
                  <a:ea typeface="+mn-ea"/>
                  <a:cs typeface="+mn-cs"/>
                </a:rPr>
                <a:t>) is the undiscounted, monetized value of emissions changes for that future year. In our example, </a:t>
              </a:r>
              <a:r>
                <a:rPr kumimoji="0" lang="en-US" sz="1600" b="0" i="0" u="none" strike="noStrike" kern="0" cap="none" spc="0" normalizeH="0" baseline="0" noProof="0">
                  <a:ln>
                    <a:noFill/>
                  </a:ln>
                  <a:solidFill>
                    <a:prstClr val="black"/>
                  </a:solidFill>
                  <a:effectLst/>
                  <a:uLnTx/>
                  <a:uFillTx/>
                  <a:latin typeface="+mn-lt"/>
                  <a:ea typeface="+mn-ea"/>
                  <a:cs typeface="+mn-cs"/>
                </a:rPr>
                <a:t>4.5 million metric tons of methane reduced in 2030 is multiplied times the GDP deflator of 0.987 times the SC-CH</a:t>
              </a:r>
              <a:r>
                <a:rPr kumimoji="0" lang="en-US" sz="1600" b="0" i="0" u="none" strike="noStrike" kern="0" cap="none" spc="0" normalizeH="0" baseline="-25000" noProof="0">
                  <a:ln>
                    <a:noFill/>
                  </a:ln>
                  <a:solidFill>
                    <a:prstClr val="black"/>
                  </a:solidFill>
                  <a:effectLst/>
                  <a:uLnTx/>
                  <a:uFillTx/>
                  <a:latin typeface="+mn-lt"/>
                  <a:ea typeface="+mn-ea"/>
                  <a:cs typeface="+mn-cs"/>
                </a:rPr>
                <a:t>4</a:t>
              </a:r>
              <a:r>
                <a:rPr kumimoji="0" lang="en-US" sz="1600" b="0" i="0" u="none" strike="noStrike" kern="0" cap="none" spc="0" normalizeH="0" baseline="0" noProof="0">
                  <a:ln>
                    <a:noFill/>
                  </a:ln>
                  <a:solidFill>
                    <a:prstClr val="black"/>
                  </a:solidFill>
                  <a:effectLst/>
                  <a:uLnTx/>
                  <a:uFillTx/>
                  <a:latin typeface="+mn-lt"/>
                  <a:ea typeface="+mn-ea"/>
                  <a:cs typeface="+mn-cs"/>
                </a:rPr>
                <a:t> of $2,400 for 2030, to obtain an undiscounted, monetized benefit of about $10.7 billion in 2030 (in 2019 dollars). </a:t>
              </a:r>
              <a:endParaRPr lang="en-US" sz="1600">
                <a:solidFill>
                  <a:schemeClr val="dk1"/>
                </a:solidFill>
                <a:effectLst/>
                <a:latin typeface="+mn-lt"/>
                <a:ea typeface="+mn-ea"/>
                <a:cs typeface="+mn-cs"/>
              </a:endParaRPr>
            </a:p>
            <a:p>
              <a:pPr lvl="1"/>
              <a:endParaRPr lang="en-US" sz="1600">
                <a:solidFill>
                  <a:schemeClr val="dk1"/>
                </a:solidFill>
                <a:effectLst/>
                <a:latin typeface="+mn-lt"/>
                <a:ea typeface="+mn-ea"/>
                <a:cs typeface="+mn-cs"/>
              </a:endParaRPr>
            </a:p>
            <a:p>
              <a:pPr lvl="1"/>
              <a:r>
                <a:rPr lang="en-US" sz="1600">
                  <a:solidFill>
                    <a:schemeClr val="dk1"/>
                  </a:solidFill>
                  <a:effectLst/>
                  <a:latin typeface="+mn-lt"/>
                  <a:ea typeface="+mn-ea"/>
                  <a:cs typeface="+mn-cs"/>
                </a:rPr>
                <a:t>•</a:t>
              </a:r>
              <a:r>
                <a:rPr lang="en-US" sz="1600" baseline="0">
                  <a:solidFill>
                    <a:schemeClr val="dk1"/>
                  </a:solidFill>
                  <a:effectLst/>
                  <a:latin typeface="+mn-lt"/>
                  <a:ea typeface="+mn-ea"/>
                  <a:cs typeface="+mn-cs"/>
                </a:rPr>
                <a:t> Third</a:t>
              </a:r>
              <a:r>
                <a:rPr lang="en-US" sz="1600">
                  <a:solidFill>
                    <a:schemeClr val="dk1"/>
                  </a:solidFill>
                  <a:effectLst/>
                  <a:latin typeface="+mn-lt"/>
                  <a:ea typeface="+mn-ea"/>
                  <a:cs typeface="+mn-cs"/>
                </a:rPr>
                <a:t>, the</a:t>
              </a:r>
              <a:r>
                <a:rPr lang="en-US" sz="1600" baseline="0">
                  <a:solidFill>
                    <a:schemeClr val="dk1"/>
                  </a:solidFill>
                  <a:effectLst/>
                  <a:latin typeface="+mn-lt"/>
                  <a:ea typeface="+mn-ea"/>
                  <a:cs typeface="+mn-cs"/>
                </a:rPr>
                <a:t> </a:t>
              </a:r>
              <a:r>
                <a:rPr lang="en-US" sz="1600">
                  <a:solidFill>
                    <a:schemeClr val="dk1"/>
                  </a:solidFill>
                  <a:effectLst/>
                  <a:latin typeface="+mn-lt"/>
                  <a:ea typeface="+mn-ea"/>
                  <a:cs typeface="+mn-cs"/>
                </a:rPr>
                <a:t>undiscounted,</a:t>
              </a:r>
              <a:r>
                <a:rPr lang="en-US" sz="1600" baseline="0">
                  <a:solidFill>
                    <a:schemeClr val="dk1"/>
                  </a:solidFill>
                  <a:effectLst/>
                  <a:latin typeface="+mn-lt"/>
                  <a:ea typeface="+mn-ea"/>
                  <a:cs typeface="+mn-cs"/>
                </a:rPr>
                <a:t> monetized</a:t>
              </a:r>
              <a:r>
                <a:rPr lang="en-US" sz="1600">
                  <a:solidFill>
                    <a:schemeClr val="dk1"/>
                  </a:solidFill>
                  <a:effectLst/>
                  <a:latin typeface="+mn-lt"/>
                  <a:ea typeface="+mn-ea"/>
                  <a:cs typeface="+mn-cs"/>
                </a:rPr>
                <a:t> values need to be discounted back to the present value year to obtain the present value of the damages, </a:t>
              </a:r>
              <a:r>
                <a:rPr lang="en-US" sz="1600" i="0">
                  <a:solidFill>
                    <a:schemeClr val="dk1"/>
                  </a:solidFill>
                  <a:effectLst/>
                  <a:latin typeface="Cambria Math" panose="02040503050406030204" pitchFamily="18" charset="0"/>
                  <a:ea typeface="+mn-ea"/>
                  <a:cs typeface="+mn-cs"/>
                </a:rPr>
                <a:t>𝑝𝑣_0</a:t>
              </a:r>
              <a:r>
                <a:rPr lang="en-US" sz="1600">
                  <a:solidFill>
                    <a:schemeClr val="dk1"/>
                  </a:solidFill>
                  <a:effectLst/>
                  <a:latin typeface="+mn-lt"/>
                  <a:ea typeface="+mn-ea"/>
                  <a:cs typeface="+mn-cs"/>
                </a:rPr>
                <a:t>, using the discount factor </a:t>
              </a:r>
              <a:r>
                <a:rPr lang="en-US" sz="1600" i="0">
                  <a:solidFill>
                    <a:schemeClr val="dk1"/>
                  </a:solidFill>
                  <a:effectLst/>
                  <a:latin typeface="Cambria Math" panose="02040503050406030204" pitchFamily="18" charset="0"/>
                  <a:ea typeface="+mn-ea"/>
                  <a:cs typeface="+mn-cs"/>
                </a:rPr>
                <a:t>(𝛿_𝜏 ) ̃</a:t>
              </a:r>
              <a:r>
                <a:rPr lang="en-US" sz="1600">
                  <a:solidFill>
                    <a:schemeClr val="dk1"/>
                  </a:solidFill>
                  <a:effectLst/>
                  <a:latin typeface="+mn-lt"/>
                  <a:ea typeface="+mn-ea"/>
                  <a:cs typeface="+mn-cs"/>
                </a:rPr>
                <a:t>.  The discounted, monetized value of emissions changes in present value terms for the emissions in year 𝜏 if given by:</a:t>
              </a:r>
              <a:r>
                <a:rPr lang="en-US" sz="1600" baseline="0">
                  <a:solidFill>
                    <a:schemeClr val="dk1"/>
                  </a:solidFill>
                  <a:effectLst/>
                  <a:latin typeface="+mn-lt"/>
                  <a:ea typeface="+mn-ea"/>
                  <a:cs typeface="+mn-cs"/>
                </a:rPr>
                <a:t> </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𝑝𝑣_0</a:t>
              </a:r>
              <a:r>
                <a:rPr lang="en-US" sz="1600">
                  <a:solidFill>
                    <a:schemeClr val="dk1"/>
                  </a:solidFill>
                  <a:effectLst/>
                  <a:latin typeface="+mn-lt"/>
                  <a:ea typeface="+mn-ea"/>
                  <a:cs typeface="+mn-cs"/>
                </a:rPr>
                <a:t> = (</a:t>
              </a:r>
              <a:r>
                <a:rPr lang="en-US" sz="1600" i="0">
                  <a:solidFill>
                    <a:schemeClr val="dk1"/>
                  </a:solidFill>
                  <a:effectLst/>
                  <a:latin typeface="Cambria Math" panose="02040503050406030204" pitchFamily="18" charset="0"/>
                  <a:ea typeface="+mn-ea"/>
                  <a:cs typeface="+mn-cs"/>
                </a:rPr>
                <a:t>𝑥_𝜏∙</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𝑑_</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a:t>𝛾∙</a:t>
              </a:r>
              <a:r>
                <a:rPr lang="en-US" sz="1600" i="0">
                  <a:solidFill>
                    <a:schemeClr val="dk1"/>
                  </a:solidFill>
                  <a:effectLst/>
                  <a:latin typeface="Cambria Math" panose="02040503050406030204" pitchFamily="18" charset="0"/>
                  <a:ea typeface="+mn-ea"/>
                  <a:cs typeface="+mn-cs"/>
                </a:rPr>
                <a:t>𝑠𝑐𝑔ℎ𝑔_𝜏∙(𝛿_𝜏 ) ̃</a:t>
              </a:r>
              <a:r>
                <a:rPr lang="en-US" sz="1600">
                  <a:solidFill>
                    <a:schemeClr val="dk1"/>
                  </a:solidFill>
                  <a:effectLst/>
                  <a:latin typeface="+mn-lt"/>
                  <a:ea typeface="+mn-ea"/>
                  <a:cs typeface="+mn-cs"/>
                </a:rPr>
                <a:t>)</a:t>
              </a:r>
              <a:r>
                <a:rPr lang="en-US" sz="1600" baseline="0">
                  <a:solidFill>
                    <a:schemeClr val="dk1"/>
                  </a:solidFill>
                  <a:effectLst/>
                  <a:latin typeface="+mn-lt"/>
                  <a:ea typeface="+mn-ea"/>
                  <a:cs typeface="+mn-cs"/>
                </a:rPr>
                <a:t>. Continuing with our example, if we use a constant discount rate of 2%, the discount factor from 2030 to 2021 is </a:t>
              </a:r>
              <a:r>
                <a:rPr lang="en-US" sz="1600" i="0" baseline="0">
                  <a:solidFill>
                    <a:schemeClr val="dk1"/>
                  </a:solidFill>
                  <a:effectLst/>
                  <a:latin typeface="Cambria Math" panose="02040503050406030204" pitchFamily="18" charset="0"/>
                  <a:ea typeface="+mn-ea"/>
                  <a:cs typeface="+mn-cs"/>
                </a:rPr>
                <a:t>𝛿 ̅</a:t>
              </a:r>
              <a:r>
                <a:rPr lang="en-US" sz="1600" b="0" i="0" baseline="0">
                  <a:solidFill>
                    <a:schemeClr val="dk1"/>
                  </a:solidFill>
                  <a:effectLst/>
                  <a:latin typeface="Cambria Math" panose="02040503050406030204" pitchFamily="18" charset="0"/>
                  <a:ea typeface="+mn-ea"/>
                  <a:cs typeface="+mn-cs"/>
                </a:rPr>
                <a:t>=(1/(1+2%))^((2030−2021))</a:t>
              </a:r>
              <a:r>
                <a:rPr lang="en-US" sz="1600">
                  <a:solidFill>
                    <a:schemeClr val="dk1"/>
                  </a:solidFill>
                  <a:effectLst/>
                  <a:latin typeface="+mn-lt"/>
                  <a:ea typeface="+mn-ea"/>
                  <a:cs typeface="+mn-cs"/>
                </a:rPr>
                <a:t> = 0.837. Therefore, $10.7 billion times 0.837 produces a present value</a:t>
              </a:r>
              <a:r>
                <a:rPr lang="en-US" sz="1600" baseline="0">
                  <a:solidFill>
                    <a:schemeClr val="dk1"/>
                  </a:solidFill>
                  <a:effectLst/>
                  <a:latin typeface="+mn-lt"/>
                  <a:ea typeface="+mn-ea"/>
                  <a:cs typeface="+mn-cs"/>
                </a:rPr>
                <a:t> (in 2021) of </a:t>
              </a:r>
              <a:r>
                <a:rPr lang="en-US" sz="1600">
                  <a:solidFill>
                    <a:schemeClr val="dk1"/>
                  </a:solidFill>
                  <a:effectLst/>
                  <a:latin typeface="+mn-lt"/>
                  <a:ea typeface="+mn-ea"/>
                  <a:cs typeface="+mn-cs"/>
                </a:rPr>
                <a:t>about $9 billion (in 2019 dollars)</a:t>
              </a:r>
              <a:r>
                <a:rPr lang="en-US" sz="1600" baseline="0">
                  <a:solidFill>
                    <a:schemeClr val="dk1"/>
                  </a:solidFill>
                  <a:effectLst/>
                  <a:latin typeface="+mn-lt"/>
                  <a:ea typeface="+mn-ea"/>
                  <a:cs typeface="+mn-cs"/>
                </a:rPr>
                <a:t> in benefits from the emissions reducutions in 2030.</a:t>
              </a:r>
              <a:endParaRPr lang="en-US" sz="1600">
                <a:solidFill>
                  <a:schemeClr val="dk1"/>
                </a:solidFill>
                <a:effectLst/>
                <a:latin typeface="+mn-lt"/>
                <a:ea typeface="+mn-ea"/>
                <a:cs typeface="+mn-cs"/>
              </a:endParaRPr>
            </a:p>
            <a:p>
              <a:endParaRPr lang="en-US" sz="16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The total present value of benefits from a policy action is the sum of the discounted, monetized values for each year the policy produces emission changes. For example, the Oil and Gas Rule predicts methane emission reductions from 2024 to 2038. The total present value of benefits for the Oil and Gas rule using a constant 2% discount rate was about $110 billion, calculated as </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〖𝑝𝑣〗_0=∑2</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a:t>_</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a:t>𝜏=2024</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)^2038</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a:t>▒</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〖(〖𝑝𝑣〗_(0,</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a:t>𝜏</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a:t> )</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=∑2</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a:t>_</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a:t>𝜏=2024</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)^2038</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a:t>▒</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(𝑥_</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a:t>𝜏∙〖</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𝑑_</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Cambria Math" panose="02040503050406030204" pitchFamily="18" charset="0"/>
                  <a:cs typeface="+mn-cs"/>
                </a:rPr>
                <a:t>𝛾∙𝑠𝑐𝑔ℎ𝑔〗_𝜏∙𝛿 ̅_𝜏 ) </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kumimoji="0" lang="en-US" sz="16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prstClr val="black"/>
                </a:solidFill>
                <a:effectLst/>
                <a:uLnTx/>
                <a:uFillTx/>
                <a:latin typeface="+mn-lt"/>
                <a:ea typeface="+mn-ea"/>
                <a:cs typeface="+mn-cs"/>
              </a:endParaRPr>
            </a:p>
            <a:p>
              <a:r>
                <a:rPr lang="en-US" sz="1600">
                  <a:solidFill>
                    <a:schemeClr val="dk1"/>
                  </a:solidFill>
                  <a:effectLst/>
                  <a:latin typeface="+mn-lt"/>
                  <a:ea typeface="+mn-ea"/>
                  <a:cs typeface="+mn-cs"/>
                </a:rPr>
                <a:t>Sometimes</a:t>
              </a:r>
              <a:r>
                <a:rPr lang="en-US" sz="1600" baseline="0">
                  <a:solidFill>
                    <a:schemeClr val="dk1"/>
                  </a:solidFill>
                  <a:effectLst/>
                  <a:latin typeface="+mn-lt"/>
                  <a:ea typeface="+mn-ea"/>
                  <a:cs typeface="+mn-cs"/>
                </a:rPr>
                <a:t> it is useful to report the cost or benefits as annualized values. An annualized value is an illustrative cost or benefit which, if incurred over the same number of years as the length of the analysis, would produce the same net present value (NPV) as the original time-varying stream of undiscounted, monetized costs or benefits. If a constant discount rate is used, t</a:t>
              </a:r>
              <a:r>
                <a:rPr lang="en-US" sz="1600">
                  <a:effectLst/>
                  <a:latin typeface="+mn-lt"/>
                </a:rPr>
                <a:t>he annualized value can be obtained using Excel's PMT function or the annualized </a:t>
              </a:r>
              <a:r>
                <a:rPr lang="en-US" sz="1600" i="0">
                  <a:effectLst/>
                  <a:latin typeface="+mn-lt"/>
                </a:rPr>
                <a:t>cost formula </a:t>
              </a:r>
              <a:r>
                <a:rPr lang="en-US" sz="1600" i="0">
                  <a:effectLst/>
                  <a:latin typeface="GaramondPremrPro-It"/>
                  <a:ea typeface="Cambria" panose="02040503050406030204" pitchFamily="18" charset="0"/>
                  <a:cs typeface="GaramondPremrPro-It"/>
                </a:rPr>
                <a:t>when there is initial cost at t=0</a:t>
              </a:r>
              <a:r>
                <a:rPr lang="en-US" sz="1600" i="0">
                  <a:effectLst/>
                  <a:latin typeface="Cambria" panose="02040503050406030204" pitchFamily="18" charset="0"/>
                  <a:ea typeface="Cambria" panose="02040503050406030204" pitchFamily="18" charset="0"/>
                  <a:cs typeface="Arial" panose="020B0604020202020204" pitchFamily="34" charset="0"/>
                </a:rPr>
                <a:t> </a:t>
              </a:r>
              <a:r>
                <a:rPr lang="en-US" sz="1600" i="0">
                  <a:effectLst/>
                  <a:latin typeface="+mn-lt"/>
                </a:rPr>
                <a:t>in </a:t>
              </a:r>
              <a:r>
                <a:rPr lang="en-US" sz="1600" i="0" u="sng">
                  <a:solidFill>
                    <a:srgbClr val="0000FF"/>
                  </a:solidFill>
                  <a:effectLst/>
                  <a:latin typeface="+mn-lt"/>
                </a:rPr>
                <a:t>EPA's Guidel</a:t>
              </a:r>
              <a:r>
                <a:rPr lang="en-US" sz="1600" u="sng">
                  <a:solidFill>
                    <a:srgbClr val="0000FF"/>
                  </a:solidFill>
                  <a:effectLst/>
                  <a:latin typeface="+mn-lt"/>
                </a:rPr>
                <a:t>ines for Preparing Economic Analyses</a:t>
              </a:r>
              <a:r>
                <a:rPr lang="en-US" sz="1600">
                  <a:effectLst/>
                  <a:latin typeface="+mn-lt"/>
                </a:rPr>
                <a:t> (Chapter 6, page 6-3, equation (4)). The annualized value for 15 years (the same number of years as Oil</a:t>
              </a:r>
              <a:r>
                <a:rPr lang="en-US" sz="1600" baseline="0">
                  <a:effectLst/>
                  <a:latin typeface="+mn-lt"/>
                </a:rPr>
                <a:t> and Gas Rule, 2024-2038) and </a:t>
              </a:r>
              <a:r>
                <a:rPr lang="en-US" sz="1600">
                  <a:effectLst/>
                  <a:latin typeface="+mn-lt"/>
                </a:rPr>
                <a:t>a 2% discount rate reported in the Oil and Gas rule was $8.5 billion.</a:t>
              </a:r>
              <a:r>
                <a:rPr lang="en-US" sz="1600" baseline="30000">
                  <a:effectLst/>
                  <a:latin typeface="+mn-lt"/>
                </a:rPr>
                <a:t>1</a:t>
              </a:r>
            </a:p>
            <a:p>
              <a:endParaRPr lang="en-US" sz="1600">
                <a:effectLst/>
                <a:latin typeface="+mn-lt"/>
              </a:endParaRPr>
            </a:p>
            <a:p>
              <a:endParaRPr lang="en-US" sz="1600">
                <a:effectLst/>
                <a:latin typeface="+mn-lt"/>
              </a:endParaRPr>
            </a:p>
            <a:p>
              <a:r>
                <a:rPr lang="en-US" sz="1600" b="1" u="none">
                  <a:solidFill>
                    <a:schemeClr val="dk1"/>
                  </a:solidFill>
                  <a:effectLst/>
                  <a:latin typeface="+mn-lt"/>
                  <a:ea typeface="+mn-ea"/>
                  <a:cs typeface="+mn-cs"/>
                </a:rPr>
                <a:t>Selecting the Appropriate Discount Rate</a:t>
              </a:r>
            </a:p>
            <a:p>
              <a:endParaRPr lang="en-US" sz="1600">
                <a:solidFill>
                  <a:schemeClr val="dk1"/>
                </a:solidFill>
                <a:effectLst/>
                <a:latin typeface="+mn-lt"/>
                <a:ea typeface="+mn-ea"/>
                <a:cs typeface="+mn-cs"/>
              </a:endParaRPr>
            </a:p>
            <a:p>
              <a:r>
                <a:rPr kumimoji="0" lang="en-US" sz="1600" b="0" i="0" u="none" strike="noStrike" kern="0" cap="none" spc="0" normalizeH="0" baseline="0" noProof="0">
                  <a:ln>
                    <a:noFill/>
                  </a:ln>
                  <a:solidFill>
                    <a:prstClr val="black"/>
                  </a:solidFill>
                  <a:effectLst/>
                  <a:uLnTx/>
                  <a:uFillTx/>
                  <a:latin typeface="+mn-lt"/>
                  <a:ea typeface="+mn-ea"/>
                  <a:cs typeface="+mn-cs"/>
                </a:rPr>
                <a:t>The discounting approach underlying the EPA's SC-GHG estimates rely on the Ramsey (1928) discounting formula, </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𝑟_𝑡=𝜌+𝜂𝑔_𝑡</a:t>
              </a:r>
              <a:r>
                <a:rPr kumimoji="0" lang="en-US" sz="1600" b="0" i="0" u="none" strike="noStrike" kern="0" cap="none" spc="0" normalizeH="0" baseline="0" noProof="0">
                  <a:ln>
                    <a:noFill/>
                  </a:ln>
                  <a:solidFill>
                    <a:prstClr val="black"/>
                  </a:solidFill>
                  <a:effectLst/>
                  <a:uLnTx/>
                  <a:uFillTx/>
                  <a:latin typeface="+mn-lt"/>
                  <a:ea typeface="+mn-ea"/>
                  <a:cs typeface="+mn-cs"/>
                </a:rPr>
                <a:t>, to </a:t>
              </a:r>
              <a:r>
                <a:rPr kumimoji="0" lang="en-US" sz="16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Arial" panose="020B0604020202020204" pitchFamily="34" charset="0"/>
                </a:rPr>
                <a:t>account for the relationship between economic growth and discounting. The socioeconomic assumptions used to develop the SC-GHG included </a:t>
              </a:r>
              <a:r>
                <a:rPr lang="en-US" sz="1600">
                  <a:effectLst/>
                  <a:latin typeface="Calibri" panose="020F0502020204030204" pitchFamily="34" charset="0"/>
                  <a:ea typeface="Calibri" panose="020F0502020204030204" pitchFamily="34" charset="0"/>
                  <a:cs typeface="Arial" panose="020B0604020202020204" pitchFamily="34" charset="0"/>
                </a:rPr>
                <a:t>probabilistic projections for population, income, and GHG emissions,</a:t>
              </a:r>
              <a:r>
                <a:rPr lang="en-US" sz="1600" baseline="0">
                  <a:effectLst/>
                  <a:latin typeface="Calibri" panose="020F0502020204030204" pitchFamily="34" charset="0"/>
                  <a:ea typeface="Calibri" panose="020F0502020204030204" pitchFamily="34" charset="0"/>
                  <a:cs typeface="Arial" panose="020B0604020202020204" pitchFamily="34" charset="0"/>
                </a:rPr>
                <a:t> which included probabilistic projections of </a:t>
              </a:r>
              <a:r>
                <a:rPr kumimoji="0" lang="en-US" sz="16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Arial" panose="020B0604020202020204" pitchFamily="34" charset="0"/>
                </a:rPr>
                <a:t>future consumption growth rates</a:t>
              </a:r>
              <a:r>
                <a:rPr lang="en-US" sz="1600">
                  <a:effectLst/>
                  <a:latin typeface="Calibri" panose="020F0502020204030204" pitchFamily="34" charset="0"/>
                  <a:ea typeface="Calibri" panose="020F0502020204030204" pitchFamily="34" charset="0"/>
                  <a:cs typeface="Arial" panose="020B0604020202020204" pitchFamily="34" charset="0"/>
                </a:rPr>
                <a:t>. </a:t>
              </a:r>
              <a:r>
                <a:rPr kumimoji="0" lang="en-US" sz="16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Arial" panose="020B0604020202020204" pitchFamily="34" charset="0"/>
                </a:rPr>
                <a:t>If there is uncertainty in future consumption growth, </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𝑔_𝑡</a:t>
              </a:r>
              <a:r>
                <a:rPr kumimoji="0" lang="en-US" sz="16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Arial" panose="020B0604020202020204" pitchFamily="34" charset="0"/>
                </a:rPr>
                <a:t>, then </a:t>
              </a:r>
              <a:r>
                <a:rPr kumimoji="0" lang="en-GB" sz="16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there is uncertainty over the discount rate over time. </a:t>
              </a:r>
              <a:r>
                <a:rPr kumimoji="0" lang="en-US" sz="16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EPA</a:t>
              </a:r>
              <a:r>
                <a:rPr kumimoji="0" lang="en-US" sz="16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Arial" panose="020B0604020202020204" pitchFamily="34" charset="0"/>
                </a:rPr>
                <a:t> incorporated this uncertainty using the Monte Carlo technique of taking draws from probability distributions of </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𝑔_𝑡</a:t>
              </a:r>
              <a:r>
                <a:rPr kumimoji="0" lang="en-US" sz="16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Arial" panose="020B0604020202020204" pitchFamily="34" charset="0"/>
                </a:rPr>
                <a:t>, </a:t>
              </a:r>
              <a:r>
                <a:rPr kumimoji="0" lang="en-US" sz="1600" b="0" i="0" u="none" strike="noStrike" kern="0" cap="none" spc="0" normalizeH="0" baseline="0" noProof="0">
                  <a:ln>
                    <a:noFill/>
                  </a:ln>
                  <a:solidFill>
                    <a:schemeClr val="dk1"/>
                  </a:solidFill>
                  <a:effectLst/>
                  <a:uLnTx/>
                  <a:uFillTx/>
                  <a:latin typeface="Calibri" panose="020F0502020204030204" pitchFamily="34" charset="0"/>
                  <a:ea typeface="Calibri" panose="020F0502020204030204" pitchFamily="34" charset="0"/>
                  <a:cs typeface="Arial" panose="020B0604020202020204" pitchFamily="34" charset="0"/>
                </a:rPr>
                <a:t>making the </a:t>
              </a:r>
              <a:r>
                <a:rPr lang="en-US" sz="1600">
                  <a:effectLst/>
                  <a:latin typeface="Calibri" panose="020F0502020204030204" pitchFamily="34" charset="0"/>
                  <a:ea typeface="Calibri" panose="020F0502020204030204" pitchFamily="34" charset="0"/>
                  <a:cs typeface="Arial" panose="020B0604020202020204" pitchFamily="34" charset="0"/>
                </a:rPr>
                <a:t>Ramsey discount rate a dynamic parameter within the modeling framework. In developing the </a:t>
              </a:r>
              <a:r>
                <a:rPr lang="en-US" sz="1600" baseline="0">
                  <a:effectLst/>
                  <a:latin typeface="Calibri" panose="020F0502020204030204" pitchFamily="34" charset="0"/>
                  <a:ea typeface="Calibri" panose="020F0502020204030204" pitchFamily="34" charset="0"/>
                  <a:cs typeface="Arial" panose="020B0604020202020204" pitchFamily="34" charset="0"/>
                </a:rPr>
                <a:t>SC-GHG, </a:t>
              </a:r>
              <a:r>
                <a:rPr lang="en-US" sz="1600">
                  <a:solidFill>
                    <a:schemeClr val="dk1"/>
                  </a:solidFill>
                  <a:effectLst/>
                  <a:latin typeface="+mn-lt"/>
                  <a:ea typeface="+mn-ea"/>
                  <a:cs typeface="+mn-cs"/>
                </a:rPr>
                <a:t>each Monte Carlo scenario was discounted using calibrated </a:t>
              </a:r>
              <a:r>
                <a:rPr lang="en-US" sz="1600" i="0">
                  <a:solidFill>
                    <a:schemeClr val="dk1"/>
                  </a:solidFill>
                  <a:effectLst/>
                  <a:latin typeface="Cambria Math" panose="02040503050406030204" pitchFamily="18" charset="0"/>
                  <a:ea typeface="+mn-ea"/>
                  <a:cs typeface="+mn-cs"/>
                </a:rPr>
                <a:t>𝜌</a:t>
              </a:r>
              <a:r>
                <a:rPr lang="en-US" sz="1600">
                  <a:solidFill>
                    <a:schemeClr val="dk1"/>
                  </a:solidFill>
                  <a:effectLst/>
                  <a:latin typeface="+mn-lt"/>
                  <a:ea typeface="+mn-ea"/>
                  <a:cs typeface="+mn-cs"/>
                </a:rPr>
                <a:t> and </a:t>
              </a:r>
              <a:r>
                <a:rPr lang="en-US" sz="1600" i="0">
                  <a:solidFill>
                    <a:schemeClr val="dk1"/>
                  </a:solidFill>
                  <a:effectLst/>
                  <a:latin typeface="Cambria Math" panose="02040503050406030204" pitchFamily="18" charset="0"/>
                  <a:ea typeface="+mn-ea"/>
                  <a:cs typeface="+mn-cs"/>
                </a:rPr>
                <a:t>𝜂</a:t>
              </a:r>
              <a:r>
                <a:rPr lang="en-US" sz="1600">
                  <a:solidFill>
                    <a:schemeClr val="dk1"/>
                  </a:solidFill>
                  <a:effectLst/>
                  <a:latin typeface="+mn-lt"/>
                  <a:ea typeface="+mn-ea"/>
                  <a:cs typeface="+mn-cs"/>
                </a:rPr>
                <a:t> values and the specific consumption growth rate for that scenario. This uncertainty is summarized by the certainty-equivalent</a:t>
              </a:r>
              <a:r>
                <a:rPr lang="en-US" sz="1600" baseline="0">
                  <a:solidFill>
                    <a:schemeClr val="dk1"/>
                  </a:solidFill>
                  <a:effectLst/>
                  <a:latin typeface="+mn-lt"/>
                  <a:ea typeface="+mn-ea"/>
                  <a:cs typeface="+mn-cs"/>
                </a:rPr>
                <a:t> rate</a:t>
              </a:r>
              <a:r>
                <a:rPr kumimoji="0" lang="en-US" sz="1600" b="0" i="0" u="none" strike="noStrike" kern="0" cap="none" spc="0" normalizeH="0" baseline="0" noProof="0">
                  <a:ln>
                    <a:noFill/>
                  </a:ln>
                  <a:solidFill>
                    <a:prstClr val="black"/>
                  </a:solidFill>
                  <a:effectLst/>
                  <a:uLnTx/>
                  <a:uFillTx/>
                  <a:latin typeface="+mn-lt"/>
                  <a:ea typeface="+mn-ea"/>
                  <a:cs typeface="+mn-cs"/>
                </a:rPr>
                <a:t>, </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(𝛿_𝜏 ) ̃</a:t>
              </a:r>
              <a:r>
                <a:rPr lang="en-US" sz="1600" baseline="0">
                  <a:solidFill>
                    <a:schemeClr val="dk1"/>
                  </a:solidFill>
                  <a:effectLst/>
                  <a:latin typeface="+mn-lt"/>
                  <a:ea typeface="+mn-ea"/>
                  <a:cs typeface="+mn-cs"/>
                </a:rPr>
                <a:t>, which is the </a:t>
              </a:r>
              <a:r>
                <a:rPr kumimoji="0" lang="en-GB" sz="16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constant discount rate (specific to the particular damage year, </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𝜏</a:t>
              </a:r>
              <a:r>
                <a:rPr kumimoji="0" lang="en-US" sz="1600" b="0" i="0" u="none" strike="noStrike" kern="0" cap="none" spc="0" normalizeH="0" baseline="0" noProof="0">
                  <a:ln>
                    <a:noFill/>
                  </a:ln>
                  <a:solidFill>
                    <a:prstClr val="black"/>
                  </a:solidFill>
                  <a:effectLst/>
                  <a:uLnTx/>
                  <a:uFillTx/>
                  <a:latin typeface="+mn-lt"/>
                  <a:ea typeface="+mn-ea"/>
                  <a:cs typeface="+mn-cs"/>
                </a:rPr>
                <a:t>)</a:t>
              </a:r>
              <a:r>
                <a:rPr kumimoji="0" lang="en-GB" sz="16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that yields the same result as the average of all of the uncertain outcomes across Monte Carlo trials.</a:t>
              </a:r>
            </a:p>
            <a:p>
              <a:endParaRPr kumimoji="0" lang="en-GB" sz="16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r>
                <a:rPr kumimoji="0" lang="en-US" sz="1600" b="0" i="0" u="none" strike="noStrike" kern="0" cap="none" spc="0" normalizeH="0" baseline="0" noProof="0">
                  <a:ln>
                    <a:noFill/>
                  </a:ln>
                  <a:solidFill>
                    <a:prstClr val="black"/>
                  </a:solidFill>
                  <a:effectLst/>
                  <a:uLnTx/>
                  <a:uFillTx/>
                  <a:latin typeface="+mn-lt"/>
                  <a:ea typeface="+mn-ea"/>
                  <a:cs typeface="+mn-cs"/>
                </a:rPr>
                <a:t>The 𝜌 and 𝜂 parameters for the Ramsey equation were calibrated so that </a:t>
              </a:r>
            </a:p>
            <a:p>
              <a:endParaRPr kumimoji="0" lang="en-US" sz="1600" b="0" i="0" u="none" strike="noStrike" kern="0" cap="none" spc="0" normalizeH="0" baseline="0" noProof="0">
                <a:ln>
                  <a:noFill/>
                </a:ln>
                <a:solidFill>
                  <a:prstClr val="black"/>
                </a:solidFill>
                <a:effectLst/>
                <a:uLnTx/>
                <a:uFillTx/>
                <a:latin typeface="+mn-lt"/>
                <a:ea typeface="+mn-ea"/>
                <a:cs typeface="+mn-cs"/>
              </a:endParaRPr>
            </a:p>
            <a:p>
              <a:pPr lvl="1"/>
              <a:r>
                <a:rPr kumimoji="0" lang="en-US" sz="1600" b="0" i="0" u="none" strike="noStrike" kern="0" cap="none" spc="0" normalizeH="0" baseline="0" noProof="0">
                  <a:ln>
                    <a:noFill/>
                  </a:ln>
                  <a:solidFill>
                    <a:prstClr val="black"/>
                  </a:solidFill>
                  <a:effectLst/>
                  <a:uLnTx/>
                  <a:uFillTx/>
                  <a:latin typeface="+mn-lt"/>
                  <a:ea typeface="+mn-ea"/>
                  <a:cs typeface="+mn-cs"/>
                </a:rPr>
                <a:t>(1) the decline in the certainty-equivalent discount rate matches the latest empirical evidence on interest rate uncertainty estimated by Bauer and Rudebusch (2020, 2023), and </a:t>
              </a:r>
            </a:p>
            <a:p>
              <a:pPr lvl="1"/>
              <a:endParaRPr kumimoji="0" lang="en-US" sz="1600" b="0" i="0" u="none" strike="noStrike" kern="0" cap="none" spc="0" normalizeH="0" baseline="0" noProof="0">
                <a:ln>
                  <a:noFill/>
                </a:ln>
                <a:solidFill>
                  <a:prstClr val="black"/>
                </a:solidFill>
                <a:effectLst/>
                <a:uLnTx/>
                <a:uFillTx/>
                <a:latin typeface="+mn-lt"/>
                <a:ea typeface="+mn-ea"/>
                <a:cs typeface="+mn-cs"/>
              </a:endParaRPr>
            </a:p>
            <a:p>
              <a:pPr lvl="1"/>
              <a:r>
                <a:rPr kumimoji="0" lang="en-US" sz="1600" b="0" i="0" u="none" strike="noStrike" kern="0" cap="none" spc="0" normalizeH="0" baseline="0" noProof="0">
                  <a:ln>
                    <a:noFill/>
                  </a:ln>
                  <a:solidFill>
                    <a:prstClr val="black"/>
                  </a:solidFill>
                  <a:effectLst/>
                  <a:uLnTx/>
                  <a:uFillTx/>
                  <a:latin typeface="+mn-lt"/>
                  <a:ea typeface="+mn-ea"/>
                  <a:cs typeface="+mn-cs"/>
                </a:rPr>
                <a:t>(2) the average of the certainty-equivalent discount rate over the first decade matches a near-term consumption rate of interest. Uncertainty in this starting rate is addressed by using three near-term target rates (1.5%, 2.0%, and 2.5%) based on multiple lines of evidence on observed real market interest rates. </a:t>
              </a:r>
              <a:endParaRPr kumimoji="0" lang="en-GB" sz="16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endParaRPr kumimoji="0" lang="en-GB" sz="16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The correct discount factor to use when discounting the SC-GHG estimates is the certainty-equivalent discount factor, </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(𝛿_𝜏 ) ̃</a:t>
              </a:r>
              <a:r>
                <a:rPr kumimoji="0" lang="en-US" sz="1600" b="0" i="0" u="none" strike="noStrike" kern="0" cap="none" spc="0" normalizeH="0" baseline="0" noProof="0">
                  <a:ln>
                    <a:noFill/>
                  </a:ln>
                  <a:solidFill>
                    <a:prstClr val="black"/>
                  </a:solidFill>
                  <a:effectLst/>
                  <a:uLnTx/>
                  <a:uFillTx/>
                  <a:latin typeface="+mn-lt"/>
                  <a:ea typeface="+mn-ea"/>
                  <a:cs typeface="+mn-cs"/>
                </a:rPr>
                <a:t>. This is because the SC-GHG estimates are certainty-equivalent values that account for the uncertainty in future consumption per capita, and the certainty-equivalent discount factor incorporates this uncertainty. Discounting the SC-GHG estimates using a constant discount rate equal to the near-term target rate would not capture the uncertainty in consumption per capita for that year.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While applying the certainty-equivalent discount factor would ensure a full accounting of scenario uncertainty, this process introduces substantial complexity in the calculations, which may not be warranted in all situations. For analyses with moderate time frames (e.g., 30 years or less), the difference between discounting from the year of emissions to the year of analysis using a constant discount rate equal to the near-term target rate, and discounting using the certainty-equivalent discount factor, </a:t>
              </a:r>
              <a:r>
                <a:rPr kumimoji="0" lang="en-US" sz="16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(𝛿_𝜏 ) ̃</a:t>
              </a:r>
              <a:r>
                <a:rPr kumimoji="0" lang="en-US" sz="1600" b="0" i="0" u="none" strike="noStrike" kern="0" cap="none" spc="0" normalizeH="0" baseline="0" noProof="0">
                  <a:ln>
                    <a:noFill/>
                  </a:ln>
                  <a:solidFill>
                    <a:prstClr val="black"/>
                  </a:solidFill>
                  <a:effectLst/>
                  <a:uLnTx/>
                  <a:uFillTx/>
                  <a:latin typeface="+mn-lt"/>
                  <a:ea typeface="+mn-ea"/>
                  <a:cs typeface="+mn-cs"/>
                </a:rPr>
                <a:t> will be small (</a:t>
              </a:r>
              <a:r>
                <a:rPr kumimoji="0" lang="en-US" sz="1600" b="0" i="0" u="sng" strike="noStrike" kern="0" cap="none" spc="0" normalizeH="0" baseline="0" noProof="0">
                  <a:ln>
                    <a:noFill/>
                  </a:ln>
                  <a:solidFill>
                    <a:srgbClr val="0000FF"/>
                  </a:solidFill>
                  <a:effectLst/>
                  <a:uLnTx/>
                  <a:uFillTx/>
                  <a:latin typeface="+mn-lt"/>
                  <a:ea typeface="+mn-ea"/>
                  <a:cs typeface="+mn-cs"/>
                </a:rPr>
                <a:t>EPA 2023</a:t>
              </a:r>
              <a:r>
                <a:rPr kumimoji="0" lang="en-US" sz="1600" b="0" i="0" u="none" strike="noStrike" kern="0" cap="none" spc="0" normalizeH="0" baseline="0" noProof="0">
                  <a:ln>
                    <a:noFill/>
                  </a:ln>
                  <a:solidFill>
                    <a:prstClr val="black"/>
                  </a:solidFill>
                  <a:effectLst/>
                  <a:uLnTx/>
                  <a:uFillTx/>
                  <a:latin typeface="+mn-lt"/>
                  <a:ea typeface="+mn-ea"/>
                  <a:cs typeface="+mn-cs"/>
                </a:rPr>
                <a:t>, page 150, Figure A.3.1.). For example, if the present value year is 2024, using the near-term target rate to discount back from the year of emissions instead of the certainty-equivalent discount factor will underestimate the present value of emission reductions by less than 1% for the first ten years of future emissions.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Therefore, for most analyses, constant discounting using the near-term target rate provides a close approximation of the present value from a policy action. </a:t>
              </a:r>
              <a:r>
                <a:rPr lang="en-US" sz="1600" b="0" i="0" baseline="0">
                  <a:solidFill>
                    <a:schemeClr val="dk1"/>
                  </a:solidFill>
                  <a:effectLst/>
                  <a:latin typeface="+mn-lt"/>
                  <a:ea typeface="+mn-ea"/>
                  <a:cs typeface="+mn-cs"/>
                </a:rPr>
                <a:t>This is what is provided in the constant rate tab in this workbook. For policies with estimated emissions changes occuring over a longer time frame</a:t>
              </a:r>
              <a:r>
                <a:rPr kumimoji="0" lang="en-US" sz="1600" b="0" i="0" u="none" strike="noStrike" kern="0" cap="none" spc="0" normalizeH="0" baseline="0" noProof="0">
                  <a:ln>
                    <a:noFill/>
                  </a:ln>
                  <a:solidFill>
                    <a:prstClr val="black"/>
                  </a:solidFill>
                  <a:effectLst/>
                  <a:uLnTx/>
                  <a:uFillTx/>
                  <a:latin typeface="+mn-lt"/>
                  <a:ea typeface="+mn-ea"/>
                  <a:cs typeface="+mn-cs"/>
                </a:rPr>
                <a:t>, analysts may consider using the certainty-equivalent discount rates developed using the Ramsey discount rate schedule. We recommend analysts contact NCEE for assistance in these situations. </a:t>
              </a:r>
            </a:p>
            <a:p>
              <a:r>
                <a:rPr lang="en-US" sz="1600" i="1">
                  <a:solidFill>
                    <a:schemeClr val="dk1"/>
                  </a:solidFill>
                  <a:effectLst/>
                  <a:latin typeface="+mn-lt"/>
                  <a:ea typeface="+mn-ea"/>
                  <a:cs typeface="+mn-cs"/>
                </a:rPr>
                <a:t> </a:t>
              </a:r>
            </a:p>
            <a:p>
              <a:r>
                <a:rPr lang="en-US" sz="1100" baseline="30000">
                  <a:solidFill>
                    <a:schemeClr val="dk1"/>
                  </a:solidFill>
                  <a:effectLst/>
                  <a:latin typeface="+mn-lt"/>
                  <a:ea typeface="+mn-ea"/>
                  <a:cs typeface="+mn-cs"/>
                </a:rPr>
                <a:t>1</a:t>
              </a:r>
              <a:r>
                <a:rPr lang="en-US" sz="1100">
                  <a:solidFill>
                    <a:schemeClr val="dk1"/>
                  </a:solidFill>
                  <a:effectLst/>
                  <a:latin typeface="+mn-lt"/>
                  <a:ea typeface="+mn-ea"/>
                  <a:cs typeface="+mn-cs"/>
                </a:rPr>
                <a:t> The annualized value for a constant discount rate can be obtained using Excel's PMT function or the annualized cost formula when there is initial cost at t=0 in EPA's </a:t>
              </a:r>
              <a:r>
                <a:rPr lang="en-US" sz="1100" i="1">
                  <a:solidFill>
                    <a:schemeClr val="dk1"/>
                  </a:solidFill>
                  <a:effectLst/>
                  <a:latin typeface="+mn-lt"/>
                  <a:ea typeface="+mn-ea"/>
                  <a:cs typeface="+mn-cs"/>
                </a:rPr>
                <a:t>Guidelines for Preparing Economic Analyses</a:t>
              </a:r>
              <a:r>
                <a:rPr lang="en-US" sz="1100">
                  <a:solidFill>
                    <a:schemeClr val="dk1"/>
                  </a:solidFill>
                  <a:effectLst/>
                  <a:latin typeface="+mn-lt"/>
                  <a:ea typeface="+mn-ea"/>
                  <a:cs typeface="+mn-cs"/>
                </a:rPr>
                <a:t>. By convention, annualization is done for the same number of periods </a:t>
              </a:r>
              <a:r>
                <a:rPr lang="en-US" sz="1100" b="0" i="0" baseline="0">
                  <a:solidFill>
                    <a:schemeClr val="dk1"/>
                  </a:solidFill>
                  <a:effectLst/>
                  <a:latin typeface="+mn-lt"/>
                  <a:ea typeface="+mn-ea"/>
                  <a:cs typeface="+mn-cs"/>
                </a:rPr>
                <a:t>as the length of the analysis, but the </a:t>
              </a:r>
              <a:r>
                <a:rPr lang="en-US" sz="1100">
                  <a:solidFill>
                    <a:schemeClr val="dk1"/>
                  </a:solidFill>
                  <a:effectLst/>
                  <a:latin typeface="+mn-lt"/>
                  <a:ea typeface="+mn-ea"/>
                  <a:cs typeface="+mn-cs"/>
                </a:rPr>
                <a:t>default approach of Excel's PMT function assumes that </a:t>
              </a:r>
              <a:r>
                <a:rPr lang="en-US" sz="1100" i="1" u="sng">
                  <a:solidFill>
                    <a:schemeClr val="dk1"/>
                  </a:solidFill>
                  <a:effectLst/>
                  <a:latin typeface="+mn-lt"/>
                  <a:ea typeface="+mn-ea"/>
                  <a:cs typeface="+mn-cs"/>
                </a:rPr>
                <a:t>the annualized value begins in the first year after the present value year</a:t>
              </a:r>
              <a:r>
                <a:rPr lang="en-US" sz="1100">
                  <a:solidFill>
                    <a:schemeClr val="dk1"/>
                  </a:solidFill>
                  <a:effectLst/>
                  <a:latin typeface="+mn-lt"/>
                  <a:ea typeface="+mn-ea"/>
                  <a:cs typeface="+mn-cs"/>
                </a:rPr>
                <a:t>. In the illustrative example for the Oil and Gas Rule, the analysis period is 2024-2038</a:t>
              </a:r>
              <a:r>
                <a:rPr lang="en-US" sz="1100" baseline="0">
                  <a:solidFill>
                    <a:schemeClr val="dk1"/>
                  </a:solidFill>
                  <a:effectLst/>
                  <a:latin typeface="+mn-lt"/>
                  <a:ea typeface="+mn-ea"/>
                  <a:cs typeface="+mn-cs"/>
                </a:rPr>
                <a:t> (15 years)</a:t>
              </a:r>
              <a:r>
                <a:rPr lang="en-US" sz="1100">
                  <a:solidFill>
                    <a:schemeClr val="dk1"/>
                  </a:solidFill>
                  <a:effectLst/>
                  <a:latin typeface="+mn-lt"/>
                  <a:ea typeface="+mn-ea"/>
                  <a:cs typeface="+mn-cs"/>
                </a:rPr>
                <a:t>, but the annualized value implicitly assumes  a period of 2022-2036 (also 15 years). So, the annualized value for the rule, calculated</a:t>
              </a:r>
              <a:r>
                <a:rPr lang="en-US" sz="1100" baseline="0">
                  <a:solidFill>
                    <a:schemeClr val="dk1"/>
                  </a:solidFill>
                  <a:effectLst/>
                  <a:latin typeface="+mn-lt"/>
                  <a:ea typeface="+mn-ea"/>
                  <a:cs typeface="+mn-cs"/>
                </a:rPr>
                <a:t> by the PMT function and reported in the RIA, </a:t>
              </a:r>
              <a:r>
                <a:rPr lang="en-US" sz="1100">
                  <a:solidFill>
                    <a:schemeClr val="dk1"/>
                  </a:solidFill>
                  <a:effectLst/>
                  <a:latin typeface="+mn-lt"/>
                  <a:ea typeface="+mn-ea"/>
                  <a:cs typeface="+mn-cs"/>
                </a:rPr>
                <a:t>is $8.5</a:t>
              </a:r>
              <a:r>
                <a:rPr lang="en-US" sz="1100" baseline="0">
                  <a:solidFill>
                    <a:schemeClr val="dk1"/>
                  </a:solidFill>
                  <a:effectLst/>
                  <a:latin typeface="+mn-lt"/>
                  <a:ea typeface="+mn-ea"/>
                  <a:cs typeface="+mn-cs"/>
                </a:rPr>
                <a:t> billion. (To see, enter "=PMT(2%,15,110)"in Excel. It will produce a value of about $8.5 billion.) </a:t>
              </a:r>
              <a:r>
                <a:rPr lang="en-US" sz="1100">
                  <a:solidFill>
                    <a:schemeClr val="dk1"/>
                  </a:solidFill>
                  <a:effectLst/>
                  <a:latin typeface="+mn-lt"/>
                  <a:ea typeface="+mn-ea"/>
                  <a:cs typeface="+mn-cs"/>
                </a:rPr>
                <a:t>This means</a:t>
              </a:r>
              <a:r>
                <a:rPr lang="en-US" sz="1100" baseline="0">
                  <a:solidFill>
                    <a:schemeClr val="dk1"/>
                  </a:solidFill>
                  <a:effectLst/>
                  <a:latin typeface="+mn-lt"/>
                  <a:ea typeface="+mn-ea"/>
                  <a:cs typeface="+mn-cs"/>
                </a:rPr>
                <a:t> that </a:t>
              </a:r>
              <a:r>
                <a:rPr lang="en-US" sz="1100" b="0" i="0" baseline="0">
                  <a:solidFill>
                    <a:schemeClr val="dk1"/>
                  </a:solidFill>
                  <a:effectLst/>
                  <a:latin typeface="+mn-lt"/>
                  <a:ea typeface="+mn-ea"/>
                  <a:cs typeface="+mn-cs"/>
                </a:rPr>
                <a:t>$8.5 billion per year from 2022-2036, </a:t>
              </a:r>
              <a:r>
                <a:rPr lang="en-US" sz="1100">
                  <a:solidFill>
                    <a:schemeClr val="dk1"/>
                  </a:solidFill>
                  <a:effectLst/>
                  <a:latin typeface="+mn-lt"/>
                  <a:ea typeface="+mn-ea"/>
                  <a:cs typeface="+mn-cs"/>
                </a:rPr>
                <a:t>discounted at 2, produces the same present value of $110 billion as the actual stream of monetized benefits for the period 2024-2038, discounted</a:t>
              </a:r>
              <a:r>
                <a:rPr lang="en-US" sz="1100" baseline="0">
                  <a:solidFill>
                    <a:schemeClr val="dk1"/>
                  </a:solidFill>
                  <a:effectLst/>
                  <a:latin typeface="+mn-lt"/>
                  <a:ea typeface="+mn-ea"/>
                  <a:cs typeface="+mn-cs"/>
                </a:rPr>
                <a:t> at 2%</a:t>
              </a:r>
              <a:r>
                <a:rPr lang="en-US" sz="1100">
                  <a:solidFill>
                    <a:schemeClr val="dk1"/>
                  </a:solidFill>
                  <a:effectLst/>
                  <a:latin typeface="+mn-lt"/>
                  <a:ea typeface="+mn-ea"/>
                  <a:cs typeface="+mn-cs"/>
                </a:rPr>
                <a:t>.</a:t>
              </a:r>
              <a:endParaRPr lang="en-US" sz="1600">
                <a:solidFill>
                  <a:schemeClr val="dk1"/>
                </a:solidFill>
                <a:effectLst/>
                <a:latin typeface="+mn-lt"/>
                <a:ea typeface="+mn-ea"/>
                <a:cs typeface="+mn-cs"/>
              </a:endParaRPr>
            </a:p>
            <a:p>
              <a:br>
                <a:rPr lang="en-US" sz="1600" i="1">
                  <a:solidFill>
                    <a:schemeClr val="dk1"/>
                  </a:solidFill>
                  <a:effectLst/>
                  <a:latin typeface="+mn-lt"/>
                  <a:ea typeface="+mn-ea"/>
                  <a:cs typeface="+mn-cs"/>
                </a:rPr>
              </a:br>
              <a:r>
                <a:rPr lang="en-US" sz="1600" i="1">
                  <a:solidFill>
                    <a:schemeClr val="dk1"/>
                  </a:solidFill>
                  <a:effectLst/>
                  <a:latin typeface="+mn-lt"/>
                  <a:ea typeface="+mn-ea"/>
                  <a:cs typeface="+mn-cs"/>
                </a:rPr>
                <a:t> </a:t>
              </a:r>
            </a:p>
            <a:p>
              <a:endParaRPr lang="en-US" sz="1600"/>
            </a:p>
          </xdr:txBody>
        </xdr:sp>
      </mc:Fallback>
    </mc:AlternateContent>
    <xdr:clientData/>
  </xdr:twoCellAnchor>
  <xdr:twoCellAnchor editAs="oneCell">
    <xdr:from>
      <xdr:col>2</xdr:col>
      <xdr:colOff>120651</xdr:colOff>
      <xdr:row>27</xdr:row>
      <xdr:rowOff>2400</xdr:rowOff>
    </xdr:from>
    <xdr:to>
      <xdr:col>16</xdr:col>
      <xdr:colOff>275329</xdr:colOff>
      <xdr:row>49</xdr:row>
      <xdr:rowOff>55678</xdr:rowOff>
    </xdr:to>
    <xdr:pic>
      <xdr:nvPicPr>
        <xdr:cNvPr id="4" name="Picture 4">
          <a:extLst>
            <a:ext uri="{FF2B5EF4-FFF2-40B4-BE49-F238E27FC236}">
              <a16:creationId xmlns:a16="http://schemas.microsoft.com/office/drawing/2014/main" id="{D4DDA5B2-E460-42F8-8382-493502AB948A}"/>
            </a:ext>
          </a:extLst>
        </xdr:cNvPr>
        <xdr:cNvPicPr>
          <a:picLocks noChangeAspect="1"/>
        </xdr:cNvPicPr>
      </xdr:nvPicPr>
      <xdr:blipFill>
        <a:blip xmlns:r="http://schemas.openxmlformats.org/officeDocument/2006/relationships" r:embed="rId1"/>
        <a:stretch>
          <a:fillRect/>
        </a:stretch>
      </xdr:blipFill>
      <xdr:spPr>
        <a:xfrm>
          <a:off x="1339851" y="4888725"/>
          <a:ext cx="8689078" cy="4034728"/>
        </a:xfrm>
        <a:prstGeom prst="rect">
          <a:avLst/>
        </a:prstGeom>
      </xdr:spPr>
    </xdr:pic>
    <xdr:clientData/>
  </xdr:twoCellAnchor>
  <xdr:twoCellAnchor>
    <xdr:from>
      <xdr:col>5</xdr:col>
      <xdr:colOff>237573</xdr:colOff>
      <xdr:row>16</xdr:row>
      <xdr:rowOff>38101</xdr:rowOff>
    </xdr:from>
    <xdr:to>
      <xdr:col>18</xdr:col>
      <xdr:colOff>495300</xdr:colOff>
      <xdr:row>17</xdr:row>
      <xdr:rowOff>7621</xdr:rowOff>
    </xdr:to>
    <xdr:sp macro="" textlink="">
      <xdr:nvSpPr>
        <xdr:cNvPr id="3" name="TextBox 2">
          <a:hlinkClick xmlns:r="http://schemas.openxmlformats.org/officeDocument/2006/relationships" r:id="rId2"/>
          <a:extLst>
            <a:ext uri="{FF2B5EF4-FFF2-40B4-BE49-F238E27FC236}">
              <a16:creationId xmlns:a16="http://schemas.microsoft.com/office/drawing/2014/main" id="{A9F38CC4-AB8E-45B1-A2E9-75839C680714}"/>
            </a:ext>
          </a:extLst>
        </xdr:cNvPr>
        <xdr:cNvSpPr txBox="1"/>
      </xdr:nvSpPr>
      <xdr:spPr>
        <a:xfrm>
          <a:off x="3285573" y="2964181"/>
          <a:ext cx="8182527"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100413</xdr:colOff>
      <xdr:row>18</xdr:row>
      <xdr:rowOff>160020</xdr:rowOff>
    </xdr:from>
    <xdr:to>
      <xdr:col>7</xdr:col>
      <xdr:colOff>373117</xdr:colOff>
      <xdr:row>19</xdr:row>
      <xdr:rowOff>115613</xdr:rowOff>
    </xdr:to>
    <xdr:sp macro="" textlink="">
      <xdr:nvSpPr>
        <xdr:cNvPr id="5" name="TextBox 4">
          <a:hlinkClick xmlns:r="http://schemas.openxmlformats.org/officeDocument/2006/relationships" r:id="rId3"/>
          <a:extLst>
            <a:ext uri="{FF2B5EF4-FFF2-40B4-BE49-F238E27FC236}">
              <a16:creationId xmlns:a16="http://schemas.microsoft.com/office/drawing/2014/main" id="{80C9FCEB-20B4-4F01-96DE-3A753810249C}"/>
            </a:ext>
          </a:extLst>
        </xdr:cNvPr>
        <xdr:cNvSpPr txBox="1"/>
      </xdr:nvSpPr>
      <xdr:spPr>
        <a:xfrm>
          <a:off x="100413" y="3470779"/>
          <a:ext cx="4539904" cy="139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8</xdr:col>
      <xdr:colOff>68581</xdr:colOff>
      <xdr:row>124</xdr:row>
      <xdr:rowOff>160020</xdr:rowOff>
    </xdr:from>
    <xdr:to>
      <xdr:col>14</xdr:col>
      <xdr:colOff>487681</xdr:colOff>
      <xdr:row>125</xdr:row>
      <xdr:rowOff>137160</xdr:rowOff>
    </xdr:to>
    <xdr:sp macro="" textlink="">
      <xdr:nvSpPr>
        <xdr:cNvPr id="2" name="TextBox 1">
          <a:hlinkClick xmlns:r="http://schemas.openxmlformats.org/officeDocument/2006/relationships" r:id="rId4"/>
          <a:extLst>
            <a:ext uri="{FF2B5EF4-FFF2-40B4-BE49-F238E27FC236}">
              <a16:creationId xmlns:a16="http://schemas.microsoft.com/office/drawing/2014/main" id="{3A7E22E9-BFAA-4D5B-8ECE-881C82B377AA}"/>
            </a:ext>
          </a:extLst>
        </xdr:cNvPr>
        <xdr:cNvSpPr txBox="1"/>
      </xdr:nvSpPr>
      <xdr:spPr>
        <a:xfrm>
          <a:off x="4945381" y="22837140"/>
          <a:ext cx="4076700" cy="160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10</xdr:col>
      <xdr:colOff>586741</xdr:colOff>
      <xdr:row>170</xdr:row>
      <xdr:rowOff>0</xdr:rowOff>
    </xdr:from>
    <xdr:to>
      <xdr:col>12</xdr:col>
      <xdr:colOff>144781</xdr:colOff>
      <xdr:row>170</xdr:row>
      <xdr:rowOff>144780</xdr:rowOff>
    </xdr:to>
    <xdr:sp macro="" textlink="">
      <xdr:nvSpPr>
        <xdr:cNvPr id="6" name="TextBox 5">
          <a:hlinkClick xmlns:r="http://schemas.openxmlformats.org/officeDocument/2006/relationships" r:id="rId2"/>
          <a:extLst>
            <a:ext uri="{FF2B5EF4-FFF2-40B4-BE49-F238E27FC236}">
              <a16:creationId xmlns:a16="http://schemas.microsoft.com/office/drawing/2014/main" id="{85DAE7CF-8369-4290-A49B-E14CF8FB407D}"/>
            </a:ext>
          </a:extLst>
        </xdr:cNvPr>
        <xdr:cNvSpPr txBox="1"/>
      </xdr:nvSpPr>
      <xdr:spPr>
        <a:xfrm>
          <a:off x="6682741" y="31089600"/>
          <a:ext cx="777240" cy="144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600076</xdr:colOff>
      <xdr:row>41</xdr:row>
      <xdr:rowOff>171451</xdr:rowOff>
    </xdr:from>
    <xdr:to>
      <xdr:col>13</xdr:col>
      <xdr:colOff>1306831</xdr:colOff>
      <xdr:row>47</xdr:row>
      <xdr:rowOff>57151</xdr:rowOff>
    </xdr:to>
    <xdr:sp macro="" textlink="">
      <xdr:nvSpPr>
        <xdr:cNvPr id="3" name="TextBox 1">
          <a:extLst>
            <a:ext uri="{FF2B5EF4-FFF2-40B4-BE49-F238E27FC236}">
              <a16:creationId xmlns:a16="http://schemas.microsoft.com/office/drawing/2014/main" id="{68243D66-982C-794E-BFD7-99898FD784C4}"/>
            </a:ext>
          </a:extLst>
        </xdr:cNvPr>
        <xdr:cNvSpPr txBox="1"/>
      </xdr:nvSpPr>
      <xdr:spPr>
        <a:xfrm>
          <a:off x="8686801" y="8448676"/>
          <a:ext cx="515493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30000"/>
            <a:t>1</a:t>
          </a:r>
          <a:r>
            <a:rPr lang="en-US" sz="1100"/>
            <a:t> </a:t>
          </a:r>
          <a:r>
            <a:rPr lang="en-US" sz="1100">
              <a:solidFill>
                <a:schemeClr val="dk1"/>
              </a:solidFill>
              <a:effectLst/>
              <a:latin typeface="+mn-lt"/>
              <a:ea typeface="+mn-ea"/>
              <a:cs typeface="+mn-cs"/>
            </a:rPr>
            <a:t>The results in this Example were calculated based on the SC-CH4 values deflated to 2019 dollars using the GDP implicit price deflator presented in the Data tab (rows 139-142, Data tab). The GDP Implicit Price deflator is regularly revised and updated by the Federal Reserve.  Hence, the results shown in this Example tab may not match the climate benefits presented in Table 3-4 of the Final Oil and Gas Rule RIA.</a:t>
          </a: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endParaRPr lang="en-US" sz="1100"/>
        </a:p>
        <a:p>
          <a:endParaRPr lang="en-US" sz="1100"/>
        </a:p>
        <a:p>
          <a:endParaRPr lang="en-US" sz="1100"/>
        </a:p>
      </xdr:txBody>
    </xdr:sp>
    <xdr:clientData/>
  </xdr:twoCellAnchor>
  <xdr:twoCellAnchor>
    <xdr:from>
      <xdr:col>20</xdr:col>
      <xdr:colOff>0</xdr:colOff>
      <xdr:row>41</xdr:row>
      <xdr:rowOff>171449</xdr:rowOff>
    </xdr:from>
    <xdr:to>
      <xdr:col>23</xdr:col>
      <xdr:colOff>1343025</xdr:colOff>
      <xdr:row>51</xdr:row>
      <xdr:rowOff>161924</xdr:rowOff>
    </xdr:to>
    <xdr:sp macro="" textlink="">
      <xdr:nvSpPr>
        <xdr:cNvPr id="4" name="TextBox 5">
          <a:extLst>
            <a:ext uri="{FF2B5EF4-FFF2-40B4-BE49-F238E27FC236}">
              <a16:creationId xmlns:a16="http://schemas.microsoft.com/office/drawing/2014/main" id="{CEE1C0A9-2756-2FE4-D3ED-4B2C1E63178D}"/>
            </a:ext>
          </a:extLst>
        </xdr:cNvPr>
        <xdr:cNvSpPr txBox="1"/>
      </xdr:nvSpPr>
      <xdr:spPr>
        <a:xfrm>
          <a:off x="20031075" y="8448674"/>
          <a:ext cx="6791325" cy="1800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2</a:t>
          </a:r>
          <a:r>
            <a:rPr lang="en-US" sz="1100"/>
            <a:t> </a:t>
          </a:r>
          <a:r>
            <a:rPr lang="en-US" sz="1100">
              <a:solidFill>
                <a:schemeClr val="dk1"/>
              </a:solidFill>
              <a:effectLst/>
              <a:latin typeface="+mn-lt"/>
              <a:ea typeface="+mn-ea"/>
              <a:cs typeface="+mn-cs"/>
            </a:rPr>
            <a:t>The annualized value is the dollar amount which, if incurred every year over an assumed number of periods, would produce the same present value as the original undiscounted stream of monetized values. The annualized value can be obtained using Excel's PMT function or the annualized cost formula in EPA's Guidelines for Preparing Economic Analyses. By convention, annualization is done for the same number of periods as the original study period. The default approach of the PMT function (and implicit in the formula in EPA's guidelines document) assumes that the annualized value begins in the first year after the present value year. In this example, the study period is 15 years. So, the annualized value of $8,479.61 discounted at 2% for 15 years over the period 2022-2036 (reported in Step 5 above), produces the same present value of $108,956.78 as the actual stream of monetized benefits (reported in Step 3) for the period 2024-2038.</a:t>
          </a:r>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Griffiths, Charles" id="{21533275-37D4-4A73-B996-6D24B942AC2E}" userId="S::Griffiths.Charles@epa.gov::d6197d96-e0db-43c9-b395-f3bdae7d976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4-01-05T14:01:22.74" personId="{21533275-37D4-4A73-B996-6D24B942AC2E}" id="{DD1BA288-ADDB-4F88-8566-20247977E78A}">
    <text>This is a modified example for illustration purposes only. The actual calculations for the Oil and Gas rule were done in a more detailed workbook developed by OAQPS.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D2EED-B2C7-4BDC-872D-F30B2C232E01}">
  <dimension ref="A1"/>
  <sheetViews>
    <sheetView showGridLines="0" showRowColHeaders="0" tabSelected="1" zoomScaleNormal="100" workbookViewId="0"/>
  </sheetViews>
  <sheetFormatPr defaultRowHeight="14.4" x14ac:dyDescent="0.3"/>
  <sheetData/>
  <sheetProtection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1F888-2EA7-4615-BF86-EECA1A5257F3}">
  <dimension ref="A1"/>
  <sheetViews>
    <sheetView showGridLines="0" showRowColHeaders="0" zoomScaleNormal="100" workbookViewId="0"/>
  </sheetViews>
  <sheetFormatPr defaultRowHeight="14.4" x14ac:dyDescent="0.3"/>
  <sheetData>
    <row r="1" spans="1:1" x14ac:dyDescent="0.3">
      <c r="A1" t="s">
        <v>102</v>
      </c>
    </row>
  </sheetData>
  <sheetProtection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00525-6D28-4A1A-94A2-FAB31935FE41}">
  <sheetPr>
    <tabColor rgb="FFFFFF00"/>
  </sheetPr>
  <dimension ref="A1:C11"/>
  <sheetViews>
    <sheetView zoomScaleNormal="100" workbookViewId="0"/>
  </sheetViews>
  <sheetFormatPr defaultRowHeight="14.4" x14ac:dyDescent="0.3"/>
  <cols>
    <col min="1" max="1" width="150.6640625" customWidth="1"/>
  </cols>
  <sheetData>
    <row r="1" spans="1:3" ht="18" x14ac:dyDescent="0.35">
      <c r="A1" s="12" t="s">
        <v>72</v>
      </c>
    </row>
    <row r="3" spans="1:3" ht="90" x14ac:dyDescent="0.35">
      <c r="A3" s="93" t="s">
        <v>77</v>
      </c>
    </row>
    <row r="4" spans="1:3" ht="18" x14ac:dyDescent="0.35">
      <c r="A4" s="94"/>
    </row>
    <row r="5" spans="1:3" ht="256.8" x14ac:dyDescent="0.3">
      <c r="A5" s="97" t="s">
        <v>106</v>
      </c>
      <c r="C5" s="203"/>
    </row>
    <row r="6" spans="1:3" ht="146.4" x14ac:dyDescent="0.35">
      <c r="A6" s="95" t="s">
        <v>107</v>
      </c>
    </row>
    <row r="7" spans="1:3" ht="108" x14ac:dyDescent="0.3">
      <c r="A7" s="96" t="s">
        <v>82</v>
      </c>
    </row>
    <row r="8" spans="1:3" ht="146.4" x14ac:dyDescent="0.3">
      <c r="A8" s="97" t="s">
        <v>103</v>
      </c>
    </row>
    <row r="9" spans="1:3" ht="128.4" x14ac:dyDescent="0.3">
      <c r="A9" s="97" t="s">
        <v>104</v>
      </c>
    </row>
    <row r="10" spans="1:3" ht="151.19999999999999" x14ac:dyDescent="0.3">
      <c r="A10" s="96" t="s">
        <v>105</v>
      </c>
    </row>
    <row r="11" spans="1:3" ht="21.6" customHeight="1" x14ac:dyDescent="0.35">
      <c r="A11" s="94"/>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822A7-A12E-4340-BD85-DC901989F1EB}">
  <sheetPr>
    <tabColor rgb="FF0070C0"/>
  </sheetPr>
  <dimension ref="A1:AA145"/>
  <sheetViews>
    <sheetView workbookViewId="0">
      <pane ySplit="1" topLeftCell="A2" activePane="bottomLeft" state="frozen"/>
      <selection pane="bottomLeft" activeCell="A2" sqref="A2"/>
    </sheetView>
  </sheetViews>
  <sheetFormatPr defaultColWidth="8.88671875" defaultRowHeight="14.4" x14ac:dyDescent="0.3"/>
  <cols>
    <col min="1" max="1" width="14.6640625" style="142" customWidth="1"/>
    <col min="2" max="4" width="16.6640625" style="142" customWidth="1"/>
    <col min="5" max="5" width="15.6640625" style="142" customWidth="1"/>
    <col min="6" max="6" width="14.6640625" style="142" customWidth="1"/>
    <col min="7" max="15" width="19.6640625" style="142" customWidth="1"/>
    <col min="16" max="25" width="8.88671875" style="142"/>
    <col min="26" max="26" width="9.33203125" style="142" customWidth="1"/>
    <col min="27" max="40" width="8.88671875" style="142"/>
    <col min="41" max="41" width="8.44140625" style="142" customWidth="1"/>
    <col min="42" max="42" width="9.33203125" style="142" customWidth="1"/>
    <col min="43" max="16384" width="8.88671875" style="142"/>
  </cols>
  <sheetData>
    <row r="1" spans="1:27" ht="18.600000000000001" thickBot="1" x14ac:dyDescent="0.4">
      <c r="A1" s="196" t="s">
        <v>69</v>
      </c>
      <c r="B1" s="197"/>
      <c r="C1" s="197"/>
      <c r="D1" s="197"/>
      <c r="E1" s="198"/>
      <c r="F1" s="199"/>
      <c r="G1" s="199"/>
      <c r="H1" s="199"/>
      <c r="I1" s="199"/>
      <c r="J1" s="199"/>
      <c r="K1" s="199"/>
      <c r="L1" s="199"/>
    </row>
    <row r="2" spans="1:27" ht="15" thickBot="1" x14ac:dyDescent="0.35">
      <c r="B2" s="259" t="s">
        <v>0</v>
      </c>
      <c r="C2" s="260"/>
      <c r="D2" s="130">
        <v>2021</v>
      </c>
      <c r="E2" s="195"/>
      <c r="F2" s="200"/>
      <c r="G2" s="200"/>
      <c r="H2" s="200"/>
      <c r="I2" s="200"/>
      <c r="J2" s="200"/>
      <c r="K2" s="200"/>
      <c r="L2" s="199"/>
    </row>
    <row r="3" spans="1:27" ht="15" thickBot="1" x14ac:dyDescent="0.35">
      <c r="B3" s="261" t="s">
        <v>1</v>
      </c>
      <c r="C3" s="262"/>
      <c r="D3" s="131">
        <v>2019</v>
      </c>
      <c r="E3" s="195"/>
      <c r="F3" s="199"/>
      <c r="G3" s="199"/>
      <c r="H3" s="199"/>
      <c r="I3" s="199"/>
      <c r="J3" s="199"/>
      <c r="K3" s="199"/>
      <c r="L3" s="199"/>
    </row>
    <row r="4" spans="1:27" ht="15" thickBot="1" x14ac:dyDescent="0.35">
      <c r="E4" s="175"/>
      <c r="G4" s="263" t="str">
        <f>_xlfn.CONCAT("Undiscounted, Monetized Value of Emission Changes, deflated to ",$D$3," dollars")</f>
        <v>Undiscounted, Monetized Value of Emission Changes, deflated to 2019 dollars</v>
      </c>
      <c r="H4" s="264"/>
      <c r="I4" s="264"/>
      <c r="J4" s="264"/>
      <c r="K4" s="264"/>
      <c r="L4" s="264"/>
      <c r="M4" s="264"/>
      <c r="N4" s="264"/>
      <c r="O4" s="265"/>
    </row>
    <row r="5" spans="1:27" ht="30" customHeight="1" thickBot="1" x14ac:dyDescent="0.35">
      <c r="B5" s="269" t="s">
        <v>57</v>
      </c>
      <c r="C5" s="270"/>
      <c r="D5" s="271"/>
      <c r="E5" s="202" t="s">
        <v>71</v>
      </c>
      <c r="G5" s="266" t="str">
        <f>_xlfn.CONCAT("Undiscounted, Monetized Value of CO2 Emissions Changes",CHAR(10)," (millions, ",$D$3,"$)")</f>
        <v>Undiscounted, Monetized Value of CO2 Emissions Changes
 (millions, 2019$)</v>
      </c>
      <c r="H5" s="267"/>
      <c r="I5" s="268"/>
      <c r="J5" s="266" t="str">
        <f>_xlfn.CONCAT("Undiscounted, Monetized Value of CH4 Emissions Changes",CHAR(10)," (millions, ",$D$3,"$)")</f>
        <v>Undiscounted, Monetized Value of CH4 Emissions Changes
 (millions, 2019$)</v>
      </c>
      <c r="K5" s="267"/>
      <c r="L5" s="268"/>
      <c r="M5" s="266" t="str">
        <f>_xlfn.CONCAT("Undiscounted, Monetized Value of N2O Emissions Changes",CHAR(10)," (millions, ",$D$3,"$)")</f>
        <v>Undiscounted, Monetized Value of N2O Emissions Changes
 (millions, 2019$)</v>
      </c>
      <c r="N5" s="267"/>
      <c r="O5" s="268"/>
      <c r="AA5" s="176"/>
    </row>
    <row r="6" spans="1:27" ht="15" thickBot="1" x14ac:dyDescent="0.35">
      <c r="B6" s="177"/>
      <c r="C6" s="178"/>
      <c r="D6" s="179"/>
      <c r="E6" s="202" t="str">
        <f>_xlfn.CONCAT(MAX(COUNTA(Data!B9:B69),COUNTA(Data!C9:C69),COUNTA(Data!D9:D69))," years")</f>
        <v>0 years</v>
      </c>
      <c r="G6" s="185" t="s">
        <v>6</v>
      </c>
      <c r="H6" s="186" t="s">
        <v>6</v>
      </c>
      <c r="I6" s="187" t="s">
        <v>6</v>
      </c>
      <c r="J6" s="188" t="s">
        <v>7</v>
      </c>
      <c r="K6" s="186" t="s">
        <v>7</v>
      </c>
      <c r="L6" s="189" t="s">
        <v>7</v>
      </c>
      <c r="M6" s="185" t="s">
        <v>8</v>
      </c>
      <c r="N6" s="186" t="s">
        <v>8</v>
      </c>
      <c r="O6" s="187" t="s">
        <v>8</v>
      </c>
      <c r="AA6" s="143"/>
    </row>
    <row r="7" spans="1:27" s="190" customFormat="1" ht="15" customHeight="1" thickBot="1" x14ac:dyDescent="0.35">
      <c r="A7" s="180"/>
      <c r="B7" s="181" t="s">
        <v>6</v>
      </c>
      <c r="C7" s="182" t="s">
        <v>7</v>
      </c>
      <c r="D7" s="183" t="s">
        <v>8</v>
      </c>
      <c r="E7" s="272" t="s">
        <v>70</v>
      </c>
      <c r="F7" s="184"/>
      <c r="G7" s="256" t="s">
        <v>86</v>
      </c>
      <c r="H7" s="257"/>
      <c r="I7" s="258"/>
      <c r="J7" s="256" t="s">
        <v>86</v>
      </c>
      <c r="K7" s="257"/>
      <c r="L7" s="258"/>
      <c r="M7" s="256" t="s">
        <v>86</v>
      </c>
      <c r="N7" s="257"/>
      <c r="O7" s="258"/>
      <c r="AA7" s="191"/>
    </row>
    <row r="8" spans="1:27" ht="15" thickBot="1" x14ac:dyDescent="0.35">
      <c r="A8" s="192" t="s">
        <v>9</v>
      </c>
      <c r="B8" s="193"/>
      <c r="C8" s="193"/>
      <c r="D8" s="193"/>
      <c r="E8" s="272"/>
      <c r="F8" s="201" t="s">
        <v>9</v>
      </c>
      <c r="G8" s="243">
        <v>2.5000000000000001E-2</v>
      </c>
      <c r="H8" s="244">
        <v>0.02</v>
      </c>
      <c r="I8" s="245">
        <v>1.4999999999999999E-2</v>
      </c>
      <c r="J8" s="243">
        <v>2.5000000000000001E-2</v>
      </c>
      <c r="K8" s="244">
        <v>0.02</v>
      </c>
      <c r="L8" s="245">
        <v>1.4999999999999999E-2</v>
      </c>
      <c r="M8" s="243">
        <v>2.5000000000000001E-2</v>
      </c>
      <c r="N8" s="244">
        <v>0.02</v>
      </c>
      <c r="O8" s="245">
        <v>1.4999999999999999E-2</v>
      </c>
      <c r="AA8" s="194"/>
    </row>
    <row r="9" spans="1:27" x14ac:dyDescent="0.3">
      <c r="A9" s="173">
        <v>2020</v>
      </c>
      <c r="B9" s="132"/>
      <c r="C9" s="132"/>
      <c r="D9" s="133"/>
      <c r="E9" s="161" t="str">
        <f t="shared" ref="E9:E40" si="0">IF(NOT(AND(ISBLANK(B9), ISBLANK(C9),ISBLANK(D9))),CHAR(252),"")</f>
        <v/>
      </c>
      <c r="F9" s="173">
        <v>2020</v>
      </c>
      <c r="G9" s="163" t="str">
        <f t="shared" ref="G9:G40" si="1">IF(ISBLANK(B9), "", (($B9*(HLOOKUP($D$3,$C$140:$O$141,2)/$L$141)*B75)/1000000))</f>
        <v/>
      </c>
      <c r="H9" s="164" t="str">
        <f t="shared" ref="H9:H40" si="2">IF(ISBLANK(B9),"",($B9*(HLOOKUP($D$3,$C$140:$O$141,2)/$L$141)*C75)/1000000)</f>
        <v/>
      </c>
      <c r="I9" s="165" t="str">
        <f t="shared" ref="I9:I40" si="3">IF(ISBLANK(B9),"", ($B9*(HLOOKUP($D$3,$C$140:$O$141,2)/$L$141)*D75)/1000000)</f>
        <v/>
      </c>
      <c r="J9" s="163" t="str">
        <f t="shared" ref="J9:J40" si="4">IF(ISBLANK(C9),"", ($C9*(HLOOKUP($D$3,$C$140:$O$141,2)/$L$141)*E75)/1000000)</f>
        <v/>
      </c>
      <c r="K9" s="164" t="str">
        <f t="shared" ref="K9:K40" si="5">IF(ISBLANK(C9),"",($C9*(HLOOKUP($D$3,$C$140:$O$141,2)/$L$141)*F75)/1000000)</f>
        <v/>
      </c>
      <c r="L9" s="165" t="str">
        <f t="shared" ref="L9:L40" si="6">IF(ISBLANK(C9),"",($C9*(HLOOKUP($D$3,$C$140:$O$141,2)/$L$141)*G75)/1000000)</f>
        <v/>
      </c>
      <c r="M9" s="163" t="str">
        <f t="shared" ref="M9:M40" si="7">IF(ISBLANK(D9),"",($D9*(HLOOKUP($D$3,$C$140:$O$141,2)/$L$141)*H75)/1000000)</f>
        <v/>
      </c>
      <c r="N9" s="164" t="str">
        <f t="shared" ref="N9:N40" si="8">IF(ISBLANK(D9),"",($D9*(HLOOKUP($D$3,$C$140:$O$141,2)/$L$141)*I75)/1000000)</f>
        <v/>
      </c>
      <c r="O9" s="165" t="str">
        <f t="shared" ref="O9:O40" si="9">IF(ISBLANK(D9),"",($D9*(HLOOKUP($D$3,$C$140:$O$141,2)/$L$141)*J75)/1000000)</f>
        <v/>
      </c>
      <c r="AA9" s="143"/>
    </row>
    <row r="10" spans="1:27" x14ac:dyDescent="0.3">
      <c r="A10" s="162">
        <v>2021</v>
      </c>
      <c r="B10" s="132"/>
      <c r="C10" s="132"/>
      <c r="D10" s="134"/>
      <c r="E10" s="161" t="str">
        <f t="shared" si="0"/>
        <v/>
      </c>
      <c r="F10" s="162">
        <v>2021</v>
      </c>
      <c r="G10" s="163" t="str">
        <f t="shared" si="1"/>
        <v/>
      </c>
      <c r="H10" s="164" t="str">
        <f t="shared" si="2"/>
        <v/>
      </c>
      <c r="I10" s="165" t="str">
        <f t="shared" si="3"/>
        <v/>
      </c>
      <c r="J10" s="166" t="str">
        <f t="shared" si="4"/>
        <v/>
      </c>
      <c r="K10" s="167" t="str">
        <f t="shared" si="5"/>
        <v/>
      </c>
      <c r="L10" s="168" t="str">
        <f t="shared" si="6"/>
        <v/>
      </c>
      <c r="M10" s="166" t="str">
        <f t="shared" si="7"/>
        <v/>
      </c>
      <c r="N10" s="167" t="str">
        <f t="shared" si="8"/>
        <v/>
      </c>
      <c r="O10" s="168" t="str">
        <f t="shared" si="9"/>
        <v/>
      </c>
      <c r="AA10" s="143"/>
    </row>
    <row r="11" spans="1:27" x14ac:dyDescent="0.3">
      <c r="A11" s="162">
        <v>2022</v>
      </c>
      <c r="B11" s="132"/>
      <c r="C11" s="132"/>
      <c r="D11" s="134"/>
      <c r="E11" s="161" t="str">
        <f t="shared" si="0"/>
        <v/>
      </c>
      <c r="F11" s="162">
        <v>2022</v>
      </c>
      <c r="G11" s="163" t="str">
        <f t="shared" si="1"/>
        <v/>
      </c>
      <c r="H11" s="164" t="str">
        <f t="shared" si="2"/>
        <v/>
      </c>
      <c r="I11" s="165" t="str">
        <f t="shared" si="3"/>
        <v/>
      </c>
      <c r="J11" s="166" t="str">
        <f t="shared" si="4"/>
        <v/>
      </c>
      <c r="K11" s="167" t="str">
        <f t="shared" si="5"/>
        <v/>
      </c>
      <c r="L11" s="168" t="str">
        <f t="shared" si="6"/>
        <v/>
      </c>
      <c r="M11" s="166" t="str">
        <f t="shared" si="7"/>
        <v/>
      </c>
      <c r="N11" s="167" t="str">
        <f t="shared" si="8"/>
        <v/>
      </c>
      <c r="O11" s="168" t="str">
        <f t="shared" si="9"/>
        <v/>
      </c>
      <c r="AA11" s="143"/>
    </row>
    <row r="12" spans="1:27" x14ac:dyDescent="0.3">
      <c r="A12" s="162">
        <v>2023</v>
      </c>
      <c r="B12" s="132"/>
      <c r="C12" s="132"/>
      <c r="D12" s="135"/>
      <c r="E12" s="161" t="str">
        <f t="shared" si="0"/>
        <v/>
      </c>
      <c r="F12" s="162">
        <v>2023</v>
      </c>
      <c r="G12" s="163" t="str">
        <f t="shared" si="1"/>
        <v/>
      </c>
      <c r="H12" s="164" t="str">
        <f t="shared" si="2"/>
        <v/>
      </c>
      <c r="I12" s="165" t="str">
        <f t="shared" si="3"/>
        <v/>
      </c>
      <c r="J12" s="166" t="str">
        <f t="shared" si="4"/>
        <v/>
      </c>
      <c r="K12" s="167" t="str">
        <f t="shared" si="5"/>
        <v/>
      </c>
      <c r="L12" s="168" t="str">
        <f t="shared" si="6"/>
        <v/>
      </c>
      <c r="M12" s="166" t="str">
        <f t="shared" si="7"/>
        <v/>
      </c>
      <c r="N12" s="167" t="str">
        <f t="shared" si="8"/>
        <v/>
      </c>
      <c r="O12" s="168" t="str">
        <f t="shared" si="9"/>
        <v/>
      </c>
      <c r="AA12" s="143"/>
    </row>
    <row r="13" spans="1:27" x14ac:dyDescent="0.3">
      <c r="A13" s="162">
        <v>2024</v>
      </c>
      <c r="B13" s="132"/>
      <c r="C13" s="255"/>
      <c r="D13" s="136"/>
      <c r="E13" s="161" t="str">
        <f t="shared" si="0"/>
        <v/>
      </c>
      <c r="F13" s="174">
        <v>2024</v>
      </c>
      <c r="G13" s="163" t="str">
        <f t="shared" si="1"/>
        <v/>
      </c>
      <c r="H13" s="164" t="str">
        <f t="shared" si="2"/>
        <v/>
      </c>
      <c r="I13" s="165" t="str">
        <f t="shared" si="3"/>
        <v/>
      </c>
      <c r="J13" s="166" t="str">
        <f t="shared" si="4"/>
        <v/>
      </c>
      <c r="K13" s="167" t="str">
        <f t="shared" si="5"/>
        <v/>
      </c>
      <c r="L13" s="168" t="str">
        <f t="shared" si="6"/>
        <v/>
      </c>
      <c r="M13" s="166" t="str">
        <f t="shared" si="7"/>
        <v/>
      </c>
      <c r="N13" s="167" t="str">
        <f t="shared" si="8"/>
        <v/>
      </c>
      <c r="O13" s="168" t="str">
        <f t="shared" si="9"/>
        <v/>
      </c>
      <c r="AA13" s="143"/>
    </row>
    <row r="14" spans="1:27" x14ac:dyDescent="0.3">
      <c r="A14" s="162">
        <v>2025</v>
      </c>
      <c r="B14" s="132"/>
      <c r="C14" s="255"/>
      <c r="D14" s="132"/>
      <c r="E14" s="161" t="str">
        <f t="shared" si="0"/>
        <v/>
      </c>
      <c r="F14" s="174">
        <v>2025</v>
      </c>
      <c r="G14" s="163" t="str">
        <f t="shared" si="1"/>
        <v/>
      </c>
      <c r="H14" s="164" t="str">
        <f t="shared" si="2"/>
        <v/>
      </c>
      <c r="I14" s="165" t="str">
        <f t="shared" si="3"/>
        <v/>
      </c>
      <c r="J14" s="166" t="str">
        <f t="shared" si="4"/>
        <v/>
      </c>
      <c r="K14" s="167" t="str">
        <f t="shared" si="5"/>
        <v/>
      </c>
      <c r="L14" s="168" t="str">
        <f t="shared" si="6"/>
        <v/>
      </c>
      <c r="M14" s="166" t="str">
        <f t="shared" si="7"/>
        <v/>
      </c>
      <c r="N14" s="167" t="str">
        <f t="shared" si="8"/>
        <v/>
      </c>
      <c r="O14" s="168" t="str">
        <f t="shared" si="9"/>
        <v/>
      </c>
      <c r="AA14" s="143"/>
    </row>
    <row r="15" spans="1:27" x14ac:dyDescent="0.3">
      <c r="A15" s="162">
        <v>2026</v>
      </c>
      <c r="B15" s="132"/>
      <c r="C15" s="255"/>
      <c r="D15" s="132"/>
      <c r="E15" s="161" t="str">
        <f t="shared" si="0"/>
        <v/>
      </c>
      <c r="F15" s="174">
        <v>2026</v>
      </c>
      <c r="G15" s="163" t="str">
        <f t="shared" si="1"/>
        <v/>
      </c>
      <c r="H15" s="164" t="str">
        <f t="shared" si="2"/>
        <v/>
      </c>
      <c r="I15" s="165" t="str">
        <f t="shared" si="3"/>
        <v/>
      </c>
      <c r="J15" s="166" t="str">
        <f t="shared" si="4"/>
        <v/>
      </c>
      <c r="K15" s="167" t="str">
        <f t="shared" si="5"/>
        <v/>
      </c>
      <c r="L15" s="168" t="str">
        <f t="shared" si="6"/>
        <v/>
      </c>
      <c r="M15" s="166" t="str">
        <f t="shared" si="7"/>
        <v/>
      </c>
      <c r="N15" s="167" t="str">
        <f t="shared" si="8"/>
        <v/>
      </c>
      <c r="O15" s="168" t="str">
        <f t="shared" si="9"/>
        <v/>
      </c>
      <c r="AA15" s="143"/>
    </row>
    <row r="16" spans="1:27" x14ac:dyDescent="0.3">
      <c r="A16" s="162">
        <v>2027</v>
      </c>
      <c r="B16" s="132"/>
      <c r="C16" s="255"/>
      <c r="D16" s="132"/>
      <c r="E16" s="161" t="str">
        <f t="shared" si="0"/>
        <v/>
      </c>
      <c r="F16" s="174">
        <v>2027</v>
      </c>
      <c r="G16" s="163" t="str">
        <f t="shared" si="1"/>
        <v/>
      </c>
      <c r="H16" s="164" t="str">
        <f t="shared" si="2"/>
        <v/>
      </c>
      <c r="I16" s="165" t="str">
        <f t="shared" si="3"/>
        <v/>
      </c>
      <c r="J16" s="166" t="str">
        <f t="shared" si="4"/>
        <v/>
      </c>
      <c r="K16" s="167" t="str">
        <f t="shared" si="5"/>
        <v/>
      </c>
      <c r="L16" s="168" t="str">
        <f t="shared" si="6"/>
        <v/>
      </c>
      <c r="M16" s="166" t="str">
        <f t="shared" si="7"/>
        <v/>
      </c>
      <c r="N16" s="167" t="str">
        <f t="shared" si="8"/>
        <v/>
      </c>
      <c r="O16" s="168" t="str">
        <f t="shared" si="9"/>
        <v/>
      </c>
      <c r="AA16" s="143"/>
    </row>
    <row r="17" spans="1:27" x14ac:dyDescent="0.3">
      <c r="A17" s="162">
        <v>2028</v>
      </c>
      <c r="B17" s="132"/>
      <c r="C17" s="255"/>
      <c r="D17" s="132"/>
      <c r="E17" s="161" t="str">
        <f t="shared" si="0"/>
        <v/>
      </c>
      <c r="F17" s="174">
        <v>2028</v>
      </c>
      <c r="G17" s="163" t="str">
        <f t="shared" si="1"/>
        <v/>
      </c>
      <c r="H17" s="164" t="str">
        <f t="shared" si="2"/>
        <v/>
      </c>
      <c r="I17" s="165" t="str">
        <f t="shared" si="3"/>
        <v/>
      </c>
      <c r="J17" s="166" t="str">
        <f t="shared" si="4"/>
        <v/>
      </c>
      <c r="K17" s="167" t="str">
        <f t="shared" si="5"/>
        <v/>
      </c>
      <c r="L17" s="168" t="str">
        <f t="shared" si="6"/>
        <v/>
      </c>
      <c r="M17" s="166" t="str">
        <f t="shared" si="7"/>
        <v/>
      </c>
      <c r="N17" s="167" t="str">
        <f t="shared" si="8"/>
        <v/>
      </c>
      <c r="O17" s="168" t="str">
        <f t="shared" si="9"/>
        <v/>
      </c>
      <c r="AA17" s="143"/>
    </row>
    <row r="18" spans="1:27" x14ac:dyDescent="0.3">
      <c r="A18" s="162">
        <v>2029</v>
      </c>
      <c r="B18" s="132"/>
      <c r="C18" s="255"/>
      <c r="D18" s="132"/>
      <c r="E18" s="161" t="str">
        <f t="shared" si="0"/>
        <v/>
      </c>
      <c r="F18" s="174">
        <v>2029</v>
      </c>
      <c r="G18" s="163" t="str">
        <f t="shared" si="1"/>
        <v/>
      </c>
      <c r="H18" s="164" t="str">
        <f t="shared" si="2"/>
        <v/>
      </c>
      <c r="I18" s="165" t="str">
        <f t="shared" si="3"/>
        <v/>
      </c>
      <c r="J18" s="166" t="str">
        <f>IF(ISBLANK(C18),"", ($C18*(HLOOKUP($D$3,$C$140:$O$141,2)/$L$141)*E84)/1000000)</f>
        <v/>
      </c>
      <c r="K18" s="167" t="str">
        <f t="shared" si="5"/>
        <v/>
      </c>
      <c r="L18" s="168" t="str">
        <f t="shared" si="6"/>
        <v/>
      </c>
      <c r="M18" s="166" t="str">
        <f t="shared" si="7"/>
        <v/>
      </c>
      <c r="N18" s="167" t="str">
        <f t="shared" si="8"/>
        <v/>
      </c>
      <c r="O18" s="168" t="str">
        <f t="shared" si="9"/>
        <v/>
      </c>
      <c r="AA18" s="143"/>
    </row>
    <row r="19" spans="1:27" x14ac:dyDescent="0.3">
      <c r="A19" s="162">
        <v>2030</v>
      </c>
      <c r="B19" s="132"/>
      <c r="C19" s="255"/>
      <c r="D19" s="132"/>
      <c r="E19" s="161" t="str">
        <f t="shared" si="0"/>
        <v/>
      </c>
      <c r="F19" s="174">
        <v>2030</v>
      </c>
      <c r="G19" s="163" t="str">
        <f t="shared" si="1"/>
        <v/>
      </c>
      <c r="H19" s="164" t="str">
        <f t="shared" si="2"/>
        <v/>
      </c>
      <c r="I19" s="165" t="str">
        <f t="shared" si="3"/>
        <v/>
      </c>
      <c r="J19" s="166" t="str">
        <f t="shared" si="4"/>
        <v/>
      </c>
      <c r="K19" s="167" t="str">
        <f t="shared" si="5"/>
        <v/>
      </c>
      <c r="L19" s="168" t="str">
        <f t="shared" si="6"/>
        <v/>
      </c>
      <c r="M19" s="166" t="str">
        <f t="shared" si="7"/>
        <v/>
      </c>
      <c r="N19" s="167" t="str">
        <f t="shared" si="8"/>
        <v/>
      </c>
      <c r="O19" s="168" t="str">
        <f t="shared" si="9"/>
        <v/>
      </c>
      <c r="AA19" s="143"/>
    </row>
    <row r="20" spans="1:27" x14ac:dyDescent="0.3">
      <c r="A20" s="162">
        <v>2031</v>
      </c>
      <c r="B20" s="132"/>
      <c r="C20" s="255"/>
      <c r="D20" s="132"/>
      <c r="E20" s="161" t="str">
        <f t="shared" si="0"/>
        <v/>
      </c>
      <c r="F20" s="174">
        <v>2031</v>
      </c>
      <c r="G20" s="163" t="str">
        <f t="shared" si="1"/>
        <v/>
      </c>
      <c r="H20" s="164" t="str">
        <f t="shared" si="2"/>
        <v/>
      </c>
      <c r="I20" s="165" t="str">
        <f t="shared" si="3"/>
        <v/>
      </c>
      <c r="J20" s="166" t="str">
        <f t="shared" si="4"/>
        <v/>
      </c>
      <c r="K20" s="167" t="str">
        <f t="shared" si="5"/>
        <v/>
      </c>
      <c r="L20" s="168" t="str">
        <f t="shared" si="6"/>
        <v/>
      </c>
      <c r="M20" s="166" t="str">
        <f t="shared" si="7"/>
        <v/>
      </c>
      <c r="N20" s="167" t="str">
        <f t="shared" si="8"/>
        <v/>
      </c>
      <c r="O20" s="168" t="str">
        <f t="shared" si="9"/>
        <v/>
      </c>
      <c r="AA20" s="143"/>
    </row>
    <row r="21" spans="1:27" x14ac:dyDescent="0.3">
      <c r="A21" s="162">
        <v>2032</v>
      </c>
      <c r="B21" s="132"/>
      <c r="C21" s="255"/>
      <c r="D21" s="132"/>
      <c r="E21" s="161" t="str">
        <f t="shared" si="0"/>
        <v/>
      </c>
      <c r="F21" s="174">
        <v>2032</v>
      </c>
      <c r="G21" s="163" t="str">
        <f t="shared" si="1"/>
        <v/>
      </c>
      <c r="H21" s="164" t="str">
        <f t="shared" si="2"/>
        <v/>
      </c>
      <c r="I21" s="165" t="str">
        <f t="shared" si="3"/>
        <v/>
      </c>
      <c r="J21" s="166" t="str">
        <f t="shared" si="4"/>
        <v/>
      </c>
      <c r="K21" s="167" t="str">
        <f t="shared" si="5"/>
        <v/>
      </c>
      <c r="L21" s="168" t="str">
        <f t="shared" si="6"/>
        <v/>
      </c>
      <c r="M21" s="166" t="str">
        <f t="shared" si="7"/>
        <v/>
      </c>
      <c r="N21" s="167" t="str">
        <f t="shared" si="8"/>
        <v/>
      </c>
      <c r="O21" s="168" t="str">
        <f t="shared" si="9"/>
        <v/>
      </c>
      <c r="AA21" s="143"/>
    </row>
    <row r="22" spans="1:27" x14ac:dyDescent="0.3">
      <c r="A22" s="162">
        <v>2033</v>
      </c>
      <c r="B22" s="132"/>
      <c r="C22" s="255"/>
      <c r="D22" s="132"/>
      <c r="E22" s="161" t="str">
        <f t="shared" si="0"/>
        <v/>
      </c>
      <c r="F22" s="174">
        <v>2033</v>
      </c>
      <c r="G22" s="163" t="str">
        <f t="shared" si="1"/>
        <v/>
      </c>
      <c r="H22" s="164" t="str">
        <f t="shared" si="2"/>
        <v/>
      </c>
      <c r="I22" s="165" t="str">
        <f t="shared" si="3"/>
        <v/>
      </c>
      <c r="J22" s="166" t="str">
        <f t="shared" si="4"/>
        <v/>
      </c>
      <c r="K22" s="167" t="str">
        <f t="shared" si="5"/>
        <v/>
      </c>
      <c r="L22" s="168" t="str">
        <f t="shared" si="6"/>
        <v/>
      </c>
      <c r="M22" s="166" t="str">
        <f t="shared" si="7"/>
        <v/>
      </c>
      <c r="N22" s="167" t="str">
        <f t="shared" si="8"/>
        <v/>
      </c>
      <c r="O22" s="168" t="str">
        <f t="shared" si="9"/>
        <v/>
      </c>
      <c r="AA22" s="143"/>
    </row>
    <row r="23" spans="1:27" x14ac:dyDescent="0.3">
      <c r="A23" s="162">
        <v>2034</v>
      </c>
      <c r="B23" s="132"/>
      <c r="C23" s="255"/>
      <c r="D23" s="132"/>
      <c r="E23" s="161" t="str">
        <f t="shared" si="0"/>
        <v/>
      </c>
      <c r="F23" s="174">
        <v>2034</v>
      </c>
      <c r="G23" s="163" t="str">
        <f t="shared" si="1"/>
        <v/>
      </c>
      <c r="H23" s="164" t="str">
        <f t="shared" si="2"/>
        <v/>
      </c>
      <c r="I23" s="165" t="str">
        <f t="shared" si="3"/>
        <v/>
      </c>
      <c r="J23" s="166" t="str">
        <f t="shared" si="4"/>
        <v/>
      </c>
      <c r="K23" s="167" t="str">
        <f t="shared" si="5"/>
        <v/>
      </c>
      <c r="L23" s="168" t="str">
        <f t="shared" si="6"/>
        <v/>
      </c>
      <c r="M23" s="166" t="str">
        <f t="shared" si="7"/>
        <v/>
      </c>
      <c r="N23" s="167" t="str">
        <f t="shared" si="8"/>
        <v/>
      </c>
      <c r="O23" s="168" t="str">
        <f t="shared" si="9"/>
        <v/>
      </c>
      <c r="AA23" s="143"/>
    </row>
    <row r="24" spans="1:27" x14ac:dyDescent="0.3">
      <c r="A24" s="162">
        <v>2035</v>
      </c>
      <c r="B24" s="132"/>
      <c r="C24" s="255"/>
      <c r="D24" s="132"/>
      <c r="E24" s="161" t="str">
        <f t="shared" si="0"/>
        <v/>
      </c>
      <c r="F24" s="174">
        <v>2035</v>
      </c>
      <c r="G24" s="163" t="str">
        <f t="shared" si="1"/>
        <v/>
      </c>
      <c r="H24" s="164" t="str">
        <f t="shared" si="2"/>
        <v/>
      </c>
      <c r="I24" s="165" t="str">
        <f t="shared" si="3"/>
        <v/>
      </c>
      <c r="J24" s="166" t="str">
        <f t="shared" si="4"/>
        <v/>
      </c>
      <c r="K24" s="167" t="str">
        <f t="shared" si="5"/>
        <v/>
      </c>
      <c r="L24" s="168" t="str">
        <f t="shared" si="6"/>
        <v/>
      </c>
      <c r="M24" s="166" t="str">
        <f t="shared" si="7"/>
        <v/>
      </c>
      <c r="N24" s="167" t="str">
        <f t="shared" si="8"/>
        <v/>
      </c>
      <c r="O24" s="168" t="str">
        <f t="shared" si="9"/>
        <v/>
      </c>
      <c r="AA24" s="143"/>
    </row>
    <row r="25" spans="1:27" x14ac:dyDescent="0.3">
      <c r="A25" s="162">
        <v>2036</v>
      </c>
      <c r="B25" s="132"/>
      <c r="C25" s="255"/>
      <c r="D25" s="132"/>
      <c r="E25" s="161" t="str">
        <f t="shared" si="0"/>
        <v/>
      </c>
      <c r="F25" s="174">
        <v>2036</v>
      </c>
      <c r="G25" s="163" t="str">
        <f t="shared" si="1"/>
        <v/>
      </c>
      <c r="H25" s="164" t="str">
        <f t="shared" si="2"/>
        <v/>
      </c>
      <c r="I25" s="165" t="str">
        <f t="shared" si="3"/>
        <v/>
      </c>
      <c r="J25" s="166" t="str">
        <f t="shared" si="4"/>
        <v/>
      </c>
      <c r="K25" s="167" t="str">
        <f t="shared" si="5"/>
        <v/>
      </c>
      <c r="L25" s="168" t="str">
        <f t="shared" si="6"/>
        <v/>
      </c>
      <c r="M25" s="166" t="str">
        <f t="shared" si="7"/>
        <v/>
      </c>
      <c r="N25" s="167" t="str">
        <f t="shared" si="8"/>
        <v/>
      </c>
      <c r="O25" s="168" t="str">
        <f t="shared" si="9"/>
        <v/>
      </c>
      <c r="AA25" s="143"/>
    </row>
    <row r="26" spans="1:27" x14ac:dyDescent="0.3">
      <c r="A26" s="162">
        <v>2037</v>
      </c>
      <c r="B26" s="132"/>
      <c r="C26" s="255"/>
      <c r="D26" s="132"/>
      <c r="E26" s="161" t="str">
        <f t="shared" si="0"/>
        <v/>
      </c>
      <c r="F26" s="174">
        <v>2037</v>
      </c>
      <c r="G26" s="163" t="str">
        <f t="shared" si="1"/>
        <v/>
      </c>
      <c r="H26" s="164" t="str">
        <f t="shared" si="2"/>
        <v/>
      </c>
      <c r="I26" s="165" t="str">
        <f t="shared" si="3"/>
        <v/>
      </c>
      <c r="J26" s="166" t="str">
        <f>IF(ISBLANK(C26),"", ($C26*(HLOOKUP($D$3,$C$140:$O$141,2)/$L$141)*E92)/1000000)</f>
        <v/>
      </c>
      <c r="K26" s="167" t="str">
        <f t="shared" si="5"/>
        <v/>
      </c>
      <c r="L26" s="168" t="str">
        <f t="shared" si="6"/>
        <v/>
      </c>
      <c r="M26" s="166" t="str">
        <f t="shared" si="7"/>
        <v/>
      </c>
      <c r="N26" s="167" t="str">
        <f t="shared" si="8"/>
        <v/>
      </c>
      <c r="O26" s="168" t="str">
        <f t="shared" si="9"/>
        <v/>
      </c>
      <c r="AA26" s="143"/>
    </row>
    <row r="27" spans="1:27" x14ac:dyDescent="0.3">
      <c r="A27" s="162">
        <v>2038</v>
      </c>
      <c r="B27" s="132"/>
      <c r="C27" s="255"/>
      <c r="D27" s="132"/>
      <c r="E27" s="161" t="str">
        <f t="shared" si="0"/>
        <v/>
      </c>
      <c r="F27" s="174">
        <v>2038</v>
      </c>
      <c r="G27" s="163" t="str">
        <f t="shared" si="1"/>
        <v/>
      </c>
      <c r="H27" s="164" t="str">
        <f t="shared" si="2"/>
        <v/>
      </c>
      <c r="I27" s="165" t="str">
        <f t="shared" si="3"/>
        <v/>
      </c>
      <c r="J27" s="166" t="str">
        <f t="shared" si="4"/>
        <v/>
      </c>
      <c r="K27" s="167" t="str">
        <f t="shared" si="5"/>
        <v/>
      </c>
      <c r="L27" s="168" t="str">
        <f t="shared" si="6"/>
        <v/>
      </c>
      <c r="M27" s="166" t="str">
        <f t="shared" si="7"/>
        <v/>
      </c>
      <c r="N27" s="167" t="str">
        <f t="shared" si="8"/>
        <v/>
      </c>
      <c r="O27" s="168" t="str">
        <f t="shared" si="9"/>
        <v/>
      </c>
      <c r="AA27" s="143"/>
    </row>
    <row r="28" spans="1:27" x14ac:dyDescent="0.3">
      <c r="A28" s="162">
        <v>2039</v>
      </c>
      <c r="B28" s="132"/>
      <c r="C28" s="132"/>
      <c r="D28" s="134"/>
      <c r="E28" s="161" t="str">
        <f t="shared" si="0"/>
        <v/>
      </c>
      <c r="F28" s="173">
        <v>2039</v>
      </c>
      <c r="G28" s="163" t="str">
        <f t="shared" si="1"/>
        <v/>
      </c>
      <c r="H28" s="164" t="str">
        <f t="shared" si="2"/>
        <v/>
      </c>
      <c r="I28" s="165" t="str">
        <f t="shared" si="3"/>
        <v/>
      </c>
      <c r="J28" s="166" t="str">
        <f t="shared" si="4"/>
        <v/>
      </c>
      <c r="K28" s="167" t="str">
        <f t="shared" si="5"/>
        <v/>
      </c>
      <c r="L28" s="168" t="str">
        <f t="shared" si="6"/>
        <v/>
      </c>
      <c r="M28" s="166" t="str">
        <f t="shared" si="7"/>
        <v/>
      </c>
      <c r="N28" s="167" t="str">
        <f t="shared" si="8"/>
        <v/>
      </c>
      <c r="O28" s="168" t="str">
        <f t="shared" si="9"/>
        <v/>
      </c>
      <c r="AA28" s="143"/>
    </row>
    <row r="29" spans="1:27" x14ac:dyDescent="0.3">
      <c r="A29" s="162">
        <v>2040</v>
      </c>
      <c r="B29" s="132"/>
      <c r="C29" s="132"/>
      <c r="D29" s="134"/>
      <c r="E29" s="161" t="str">
        <f t="shared" si="0"/>
        <v/>
      </c>
      <c r="F29" s="162">
        <v>2040</v>
      </c>
      <c r="G29" s="163" t="str">
        <f t="shared" si="1"/>
        <v/>
      </c>
      <c r="H29" s="164" t="str">
        <f t="shared" si="2"/>
        <v/>
      </c>
      <c r="I29" s="165" t="str">
        <f t="shared" si="3"/>
        <v/>
      </c>
      <c r="J29" s="166" t="str">
        <f t="shared" si="4"/>
        <v/>
      </c>
      <c r="K29" s="167" t="str">
        <f t="shared" si="5"/>
        <v/>
      </c>
      <c r="L29" s="168" t="str">
        <f t="shared" si="6"/>
        <v/>
      </c>
      <c r="M29" s="166" t="str">
        <f t="shared" si="7"/>
        <v/>
      </c>
      <c r="N29" s="167" t="str">
        <f t="shared" si="8"/>
        <v/>
      </c>
      <c r="O29" s="168" t="str">
        <f t="shared" si="9"/>
        <v/>
      </c>
      <c r="AA29" s="143"/>
    </row>
    <row r="30" spans="1:27" x14ac:dyDescent="0.3">
      <c r="A30" s="162">
        <v>2041</v>
      </c>
      <c r="B30" s="132"/>
      <c r="C30" s="132"/>
      <c r="D30" s="134"/>
      <c r="E30" s="161" t="str">
        <f t="shared" si="0"/>
        <v/>
      </c>
      <c r="F30" s="162">
        <v>2041</v>
      </c>
      <c r="G30" s="163" t="str">
        <f t="shared" si="1"/>
        <v/>
      </c>
      <c r="H30" s="164" t="str">
        <f t="shared" si="2"/>
        <v/>
      </c>
      <c r="I30" s="165" t="str">
        <f t="shared" si="3"/>
        <v/>
      </c>
      <c r="J30" s="166" t="str">
        <f t="shared" si="4"/>
        <v/>
      </c>
      <c r="K30" s="167" t="str">
        <f t="shared" si="5"/>
        <v/>
      </c>
      <c r="L30" s="168" t="str">
        <f t="shared" si="6"/>
        <v/>
      </c>
      <c r="M30" s="166" t="str">
        <f t="shared" si="7"/>
        <v/>
      </c>
      <c r="N30" s="167" t="str">
        <f t="shared" si="8"/>
        <v/>
      </c>
      <c r="O30" s="168" t="str">
        <f t="shared" si="9"/>
        <v/>
      </c>
      <c r="AA30" s="143"/>
    </row>
    <row r="31" spans="1:27" x14ac:dyDescent="0.3">
      <c r="A31" s="162">
        <v>2042</v>
      </c>
      <c r="B31" s="132"/>
      <c r="C31" s="132"/>
      <c r="D31" s="134"/>
      <c r="E31" s="161" t="str">
        <f t="shared" si="0"/>
        <v/>
      </c>
      <c r="F31" s="162">
        <v>2042</v>
      </c>
      <c r="G31" s="163" t="str">
        <f t="shared" si="1"/>
        <v/>
      </c>
      <c r="H31" s="164" t="str">
        <f t="shared" si="2"/>
        <v/>
      </c>
      <c r="I31" s="165" t="str">
        <f t="shared" si="3"/>
        <v/>
      </c>
      <c r="J31" s="166" t="str">
        <f t="shared" si="4"/>
        <v/>
      </c>
      <c r="K31" s="167" t="str">
        <f t="shared" si="5"/>
        <v/>
      </c>
      <c r="L31" s="168" t="str">
        <f t="shared" si="6"/>
        <v/>
      </c>
      <c r="M31" s="166" t="str">
        <f t="shared" si="7"/>
        <v/>
      </c>
      <c r="N31" s="167" t="str">
        <f t="shared" si="8"/>
        <v/>
      </c>
      <c r="O31" s="168" t="str">
        <f t="shared" si="9"/>
        <v/>
      </c>
      <c r="AA31" s="143"/>
    </row>
    <row r="32" spans="1:27" x14ac:dyDescent="0.3">
      <c r="A32" s="162">
        <v>2043</v>
      </c>
      <c r="B32" s="132"/>
      <c r="C32" s="132"/>
      <c r="D32" s="134"/>
      <c r="E32" s="161" t="str">
        <f t="shared" si="0"/>
        <v/>
      </c>
      <c r="F32" s="162">
        <v>2043</v>
      </c>
      <c r="G32" s="163" t="str">
        <f t="shared" si="1"/>
        <v/>
      </c>
      <c r="H32" s="164" t="str">
        <f t="shared" si="2"/>
        <v/>
      </c>
      <c r="I32" s="165" t="str">
        <f t="shared" si="3"/>
        <v/>
      </c>
      <c r="J32" s="166" t="str">
        <f t="shared" si="4"/>
        <v/>
      </c>
      <c r="K32" s="167" t="str">
        <f t="shared" si="5"/>
        <v/>
      </c>
      <c r="L32" s="168" t="str">
        <f t="shared" si="6"/>
        <v/>
      </c>
      <c r="M32" s="166" t="str">
        <f t="shared" si="7"/>
        <v/>
      </c>
      <c r="N32" s="167" t="str">
        <f t="shared" si="8"/>
        <v/>
      </c>
      <c r="O32" s="168" t="str">
        <f t="shared" si="9"/>
        <v/>
      </c>
      <c r="AA32" s="143"/>
    </row>
    <row r="33" spans="1:27" x14ac:dyDescent="0.3">
      <c r="A33" s="162">
        <v>2044</v>
      </c>
      <c r="B33" s="132"/>
      <c r="C33" s="132"/>
      <c r="D33" s="134"/>
      <c r="E33" s="161" t="str">
        <f t="shared" si="0"/>
        <v/>
      </c>
      <c r="F33" s="162">
        <v>2044</v>
      </c>
      <c r="G33" s="163" t="str">
        <f t="shared" si="1"/>
        <v/>
      </c>
      <c r="H33" s="164" t="str">
        <f t="shared" si="2"/>
        <v/>
      </c>
      <c r="I33" s="165" t="str">
        <f t="shared" si="3"/>
        <v/>
      </c>
      <c r="J33" s="166" t="str">
        <f t="shared" si="4"/>
        <v/>
      </c>
      <c r="K33" s="167" t="str">
        <f t="shared" si="5"/>
        <v/>
      </c>
      <c r="L33" s="168" t="str">
        <f t="shared" si="6"/>
        <v/>
      </c>
      <c r="M33" s="166" t="str">
        <f t="shared" si="7"/>
        <v/>
      </c>
      <c r="N33" s="167" t="str">
        <f t="shared" si="8"/>
        <v/>
      </c>
      <c r="O33" s="168" t="str">
        <f t="shared" si="9"/>
        <v/>
      </c>
      <c r="AA33" s="143"/>
    </row>
    <row r="34" spans="1:27" x14ac:dyDescent="0.3">
      <c r="A34" s="162">
        <v>2045</v>
      </c>
      <c r="B34" s="132"/>
      <c r="C34" s="132"/>
      <c r="D34" s="134"/>
      <c r="E34" s="161" t="str">
        <f t="shared" si="0"/>
        <v/>
      </c>
      <c r="F34" s="162">
        <v>2045</v>
      </c>
      <c r="G34" s="163" t="str">
        <f t="shared" si="1"/>
        <v/>
      </c>
      <c r="H34" s="164" t="str">
        <f t="shared" si="2"/>
        <v/>
      </c>
      <c r="I34" s="165" t="str">
        <f t="shared" si="3"/>
        <v/>
      </c>
      <c r="J34" s="166" t="str">
        <f t="shared" si="4"/>
        <v/>
      </c>
      <c r="K34" s="167" t="str">
        <f t="shared" si="5"/>
        <v/>
      </c>
      <c r="L34" s="168" t="str">
        <f t="shared" si="6"/>
        <v/>
      </c>
      <c r="M34" s="166" t="str">
        <f t="shared" si="7"/>
        <v/>
      </c>
      <c r="N34" s="167" t="str">
        <f t="shared" si="8"/>
        <v/>
      </c>
      <c r="O34" s="168" t="str">
        <f t="shared" si="9"/>
        <v/>
      </c>
      <c r="AA34" s="143"/>
    </row>
    <row r="35" spans="1:27" x14ac:dyDescent="0.3">
      <c r="A35" s="162">
        <v>2046</v>
      </c>
      <c r="B35" s="132"/>
      <c r="C35" s="132"/>
      <c r="D35" s="134"/>
      <c r="E35" s="161" t="str">
        <f t="shared" si="0"/>
        <v/>
      </c>
      <c r="F35" s="162">
        <v>2046</v>
      </c>
      <c r="G35" s="163" t="str">
        <f t="shared" si="1"/>
        <v/>
      </c>
      <c r="H35" s="164" t="str">
        <f t="shared" si="2"/>
        <v/>
      </c>
      <c r="I35" s="165" t="str">
        <f t="shared" si="3"/>
        <v/>
      </c>
      <c r="J35" s="166" t="str">
        <f t="shared" si="4"/>
        <v/>
      </c>
      <c r="K35" s="167" t="str">
        <f t="shared" si="5"/>
        <v/>
      </c>
      <c r="L35" s="168" t="str">
        <f t="shared" si="6"/>
        <v/>
      </c>
      <c r="M35" s="166" t="str">
        <f t="shared" si="7"/>
        <v/>
      </c>
      <c r="N35" s="167" t="str">
        <f t="shared" si="8"/>
        <v/>
      </c>
      <c r="O35" s="168" t="str">
        <f t="shared" si="9"/>
        <v/>
      </c>
      <c r="AA35" s="143"/>
    </row>
    <row r="36" spans="1:27" x14ac:dyDescent="0.3">
      <c r="A36" s="162">
        <v>2047</v>
      </c>
      <c r="B36" s="132"/>
      <c r="C36" s="132"/>
      <c r="D36" s="134"/>
      <c r="E36" s="161" t="str">
        <f t="shared" si="0"/>
        <v/>
      </c>
      <c r="F36" s="162">
        <v>2047</v>
      </c>
      <c r="G36" s="163" t="str">
        <f t="shared" si="1"/>
        <v/>
      </c>
      <c r="H36" s="164" t="str">
        <f t="shared" si="2"/>
        <v/>
      </c>
      <c r="I36" s="165" t="str">
        <f t="shared" si="3"/>
        <v/>
      </c>
      <c r="J36" s="166" t="str">
        <f t="shared" si="4"/>
        <v/>
      </c>
      <c r="K36" s="167" t="str">
        <f t="shared" si="5"/>
        <v/>
      </c>
      <c r="L36" s="168" t="str">
        <f t="shared" si="6"/>
        <v/>
      </c>
      <c r="M36" s="166" t="str">
        <f t="shared" si="7"/>
        <v/>
      </c>
      <c r="N36" s="167" t="str">
        <f t="shared" si="8"/>
        <v/>
      </c>
      <c r="O36" s="168" t="str">
        <f t="shared" si="9"/>
        <v/>
      </c>
      <c r="AA36" s="143"/>
    </row>
    <row r="37" spans="1:27" x14ac:dyDescent="0.3">
      <c r="A37" s="162">
        <v>2048</v>
      </c>
      <c r="B37" s="132"/>
      <c r="C37" s="132"/>
      <c r="D37" s="134"/>
      <c r="E37" s="161" t="str">
        <f t="shared" si="0"/>
        <v/>
      </c>
      <c r="F37" s="162">
        <v>2048</v>
      </c>
      <c r="G37" s="163" t="str">
        <f t="shared" si="1"/>
        <v/>
      </c>
      <c r="H37" s="164" t="str">
        <f t="shared" si="2"/>
        <v/>
      </c>
      <c r="I37" s="165" t="str">
        <f t="shared" si="3"/>
        <v/>
      </c>
      <c r="J37" s="166" t="str">
        <f t="shared" si="4"/>
        <v/>
      </c>
      <c r="K37" s="167" t="str">
        <f t="shared" si="5"/>
        <v/>
      </c>
      <c r="L37" s="168" t="str">
        <f t="shared" si="6"/>
        <v/>
      </c>
      <c r="M37" s="166" t="str">
        <f t="shared" si="7"/>
        <v/>
      </c>
      <c r="N37" s="167" t="str">
        <f t="shared" si="8"/>
        <v/>
      </c>
      <c r="O37" s="168" t="str">
        <f t="shared" si="9"/>
        <v/>
      </c>
      <c r="AA37" s="143"/>
    </row>
    <row r="38" spans="1:27" x14ac:dyDescent="0.3">
      <c r="A38" s="162">
        <v>2049</v>
      </c>
      <c r="B38" s="132"/>
      <c r="C38" s="132"/>
      <c r="D38" s="134"/>
      <c r="E38" s="161" t="str">
        <f t="shared" si="0"/>
        <v/>
      </c>
      <c r="F38" s="162">
        <v>2049</v>
      </c>
      <c r="G38" s="163" t="str">
        <f t="shared" si="1"/>
        <v/>
      </c>
      <c r="H38" s="164" t="str">
        <f t="shared" si="2"/>
        <v/>
      </c>
      <c r="I38" s="165" t="str">
        <f t="shared" si="3"/>
        <v/>
      </c>
      <c r="J38" s="166" t="str">
        <f t="shared" si="4"/>
        <v/>
      </c>
      <c r="K38" s="167" t="str">
        <f t="shared" si="5"/>
        <v/>
      </c>
      <c r="L38" s="168" t="str">
        <f t="shared" si="6"/>
        <v/>
      </c>
      <c r="M38" s="166" t="str">
        <f t="shared" si="7"/>
        <v/>
      </c>
      <c r="N38" s="167" t="str">
        <f t="shared" si="8"/>
        <v/>
      </c>
      <c r="O38" s="168" t="str">
        <f t="shared" si="9"/>
        <v/>
      </c>
      <c r="AA38" s="143"/>
    </row>
    <row r="39" spans="1:27" x14ac:dyDescent="0.3">
      <c r="A39" s="162">
        <v>2050</v>
      </c>
      <c r="B39" s="132"/>
      <c r="C39" s="136"/>
      <c r="D39" s="137"/>
      <c r="E39" s="161" t="str">
        <f t="shared" si="0"/>
        <v/>
      </c>
      <c r="F39" s="162">
        <v>2050</v>
      </c>
      <c r="G39" s="163" t="str">
        <f t="shared" si="1"/>
        <v/>
      </c>
      <c r="H39" s="164" t="str">
        <f t="shared" si="2"/>
        <v/>
      </c>
      <c r="I39" s="165" t="str">
        <f t="shared" si="3"/>
        <v/>
      </c>
      <c r="J39" s="166" t="str">
        <f t="shared" si="4"/>
        <v/>
      </c>
      <c r="K39" s="167" t="str">
        <f t="shared" si="5"/>
        <v/>
      </c>
      <c r="L39" s="168" t="str">
        <f t="shared" si="6"/>
        <v/>
      </c>
      <c r="M39" s="166" t="str">
        <f t="shared" si="7"/>
        <v/>
      </c>
      <c r="N39" s="167" t="str">
        <f t="shared" si="8"/>
        <v/>
      </c>
      <c r="O39" s="168" t="str">
        <f t="shared" si="9"/>
        <v/>
      </c>
      <c r="AA39" s="143"/>
    </row>
    <row r="40" spans="1:27" x14ac:dyDescent="0.3">
      <c r="A40" s="162">
        <v>2051</v>
      </c>
      <c r="B40" s="136"/>
      <c r="C40" s="136"/>
      <c r="D40" s="137"/>
      <c r="E40" s="161" t="str">
        <f t="shared" si="0"/>
        <v/>
      </c>
      <c r="F40" s="162">
        <v>2051</v>
      </c>
      <c r="G40" s="163" t="str">
        <f t="shared" si="1"/>
        <v/>
      </c>
      <c r="H40" s="164" t="str">
        <f t="shared" si="2"/>
        <v/>
      </c>
      <c r="I40" s="165" t="str">
        <f t="shared" si="3"/>
        <v/>
      </c>
      <c r="J40" s="166" t="str">
        <f t="shared" si="4"/>
        <v/>
      </c>
      <c r="K40" s="167" t="str">
        <f t="shared" si="5"/>
        <v/>
      </c>
      <c r="L40" s="168" t="str">
        <f t="shared" si="6"/>
        <v/>
      </c>
      <c r="M40" s="166" t="str">
        <f t="shared" si="7"/>
        <v/>
      </c>
      <c r="N40" s="167" t="str">
        <f t="shared" si="8"/>
        <v/>
      </c>
      <c r="O40" s="168" t="str">
        <f t="shared" si="9"/>
        <v/>
      </c>
      <c r="AA40" s="143"/>
    </row>
    <row r="41" spans="1:27" x14ac:dyDescent="0.3">
      <c r="A41" s="162">
        <v>2052</v>
      </c>
      <c r="B41" s="136"/>
      <c r="C41" s="136"/>
      <c r="D41" s="137"/>
      <c r="E41" s="161" t="str">
        <f t="shared" ref="E41:E69" si="10">IF(NOT(AND(ISBLANK(B41), ISBLANK(C41),ISBLANK(D41))),CHAR(252),"")</f>
        <v/>
      </c>
      <c r="F41" s="162">
        <v>2052</v>
      </c>
      <c r="G41" s="163" t="str">
        <f t="shared" ref="G41:G69" si="11">IF(ISBLANK(B41), "", (($B41*(HLOOKUP($D$3,$C$140:$O$141,2)/$L$141)*B107)/1000000))</f>
        <v/>
      </c>
      <c r="H41" s="164" t="str">
        <f t="shared" ref="H41:H69" si="12">IF(ISBLANK(B41),"",($B41*(HLOOKUP($D$3,$C$140:$O$141,2)/$L$141)*C107)/1000000)</f>
        <v/>
      </c>
      <c r="I41" s="165" t="str">
        <f t="shared" ref="I41:I69" si="13">IF(ISBLANK(B41),"", ($B41*(HLOOKUP($D$3,$C$140:$O$141,2)/$L$141)*D107)/1000000)</f>
        <v/>
      </c>
      <c r="J41" s="166" t="str">
        <f t="shared" ref="J41:J69" si="14">IF(ISBLANK(C41),"", ($C41*(HLOOKUP($D$3,$C$140:$O$141,2)/$L$141)*E107)/1000000)</f>
        <v/>
      </c>
      <c r="K41" s="167" t="str">
        <f t="shared" ref="K41:K69" si="15">IF(ISBLANK(C41),"",($C41*(HLOOKUP($D$3,$C$140:$O$141,2)/$L$141)*F107)/1000000)</f>
        <v/>
      </c>
      <c r="L41" s="168" t="str">
        <f t="shared" ref="L41:L69" si="16">IF(ISBLANK(C41),"",($C41*(HLOOKUP($D$3,$C$140:$O$141,2)/$L$141)*G107)/1000000)</f>
        <v/>
      </c>
      <c r="M41" s="166" t="str">
        <f t="shared" ref="M41:M69" si="17">IF(ISBLANK(D41),"",($D41*(HLOOKUP($D$3,$C$140:$O$141,2)/$L$141)*H107)/1000000)</f>
        <v/>
      </c>
      <c r="N41" s="167" t="str">
        <f t="shared" ref="N41:N69" si="18">IF(ISBLANK(D41),"",($D41*(HLOOKUP($D$3,$C$140:$O$141,2)/$L$141)*I107)/1000000)</f>
        <v/>
      </c>
      <c r="O41" s="168" t="str">
        <f t="shared" ref="O41:O69" si="19">IF(ISBLANK(D41),"",($D41*(HLOOKUP($D$3,$C$140:$O$141,2)/$L$141)*J107)/1000000)</f>
        <v/>
      </c>
      <c r="AA41" s="143"/>
    </row>
    <row r="42" spans="1:27" x14ac:dyDescent="0.3">
      <c r="A42" s="162">
        <v>2053</v>
      </c>
      <c r="B42" s="136"/>
      <c r="C42" s="136"/>
      <c r="D42" s="137"/>
      <c r="E42" s="161" t="str">
        <f t="shared" si="10"/>
        <v/>
      </c>
      <c r="F42" s="162">
        <v>2053</v>
      </c>
      <c r="G42" s="163" t="str">
        <f t="shared" si="11"/>
        <v/>
      </c>
      <c r="H42" s="164" t="str">
        <f t="shared" si="12"/>
        <v/>
      </c>
      <c r="I42" s="165" t="str">
        <f t="shared" si="13"/>
        <v/>
      </c>
      <c r="J42" s="166" t="str">
        <f t="shared" si="14"/>
        <v/>
      </c>
      <c r="K42" s="167" t="str">
        <f t="shared" si="15"/>
        <v/>
      </c>
      <c r="L42" s="168" t="str">
        <f t="shared" si="16"/>
        <v/>
      </c>
      <c r="M42" s="166" t="str">
        <f t="shared" si="17"/>
        <v/>
      </c>
      <c r="N42" s="167" t="str">
        <f t="shared" si="18"/>
        <v/>
      </c>
      <c r="O42" s="168" t="str">
        <f t="shared" si="19"/>
        <v/>
      </c>
      <c r="AA42" s="143"/>
    </row>
    <row r="43" spans="1:27" x14ac:dyDescent="0.3">
      <c r="A43" s="162">
        <v>2054</v>
      </c>
      <c r="B43" s="136"/>
      <c r="C43" s="136"/>
      <c r="D43" s="137"/>
      <c r="E43" s="161" t="str">
        <f t="shared" si="10"/>
        <v/>
      </c>
      <c r="F43" s="162">
        <v>2054</v>
      </c>
      <c r="G43" s="163" t="str">
        <f t="shared" si="11"/>
        <v/>
      </c>
      <c r="H43" s="164" t="str">
        <f t="shared" si="12"/>
        <v/>
      </c>
      <c r="I43" s="165" t="str">
        <f t="shared" si="13"/>
        <v/>
      </c>
      <c r="J43" s="166" t="str">
        <f t="shared" si="14"/>
        <v/>
      </c>
      <c r="K43" s="167" t="str">
        <f t="shared" si="15"/>
        <v/>
      </c>
      <c r="L43" s="168" t="str">
        <f t="shared" si="16"/>
        <v/>
      </c>
      <c r="M43" s="166" t="str">
        <f t="shared" si="17"/>
        <v/>
      </c>
      <c r="N43" s="167" t="str">
        <f t="shared" si="18"/>
        <v/>
      </c>
      <c r="O43" s="168" t="str">
        <f t="shared" si="19"/>
        <v/>
      </c>
      <c r="AA43" s="143"/>
    </row>
    <row r="44" spans="1:27" x14ac:dyDescent="0.3">
      <c r="A44" s="162">
        <v>2055</v>
      </c>
      <c r="B44" s="136"/>
      <c r="C44" s="136"/>
      <c r="D44" s="137"/>
      <c r="E44" s="161" t="str">
        <f t="shared" si="10"/>
        <v/>
      </c>
      <c r="F44" s="162">
        <v>2055</v>
      </c>
      <c r="G44" s="163" t="str">
        <f t="shared" si="11"/>
        <v/>
      </c>
      <c r="H44" s="164" t="str">
        <f t="shared" si="12"/>
        <v/>
      </c>
      <c r="I44" s="165" t="str">
        <f t="shared" si="13"/>
        <v/>
      </c>
      <c r="J44" s="166" t="str">
        <f t="shared" si="14"/>
        <v/>
      </c>
      <c r="K44" s="167" t="str">
        <f t="shared" si="15"/>
        <v/>
      </c>
      <c r="L44" s="168" t="str">
        <f t="shared" si="16"/>
        <v/>
      </c>
      <c r="M44" s="166" t="str">
        <f t="shared" si="17"/>
        <v/>
      </c>
      <c r="N44" s="167" t="str">
        <f t="shared" si="18"/>
        <v/>
      </c>
      <c r="O44" s="168" t="str">
        <f t="shared" si="19"/>
        <v/>
      </c>
      <c r="AA44" s="143"/>
    </row>
    <row r="45" spans="1:27" x14ac:dyDescent="0.3">
      <c r="A45" s="162">
        <v>2056</v>
      </c>
      <c r="B45" s="136"/>
      <c r="C45" s="136"/>
      <c r="D45" s="137"/>
      <c r="E45" s="161" t="str">
        <f t="shared" si="10"/>
        <v/>
      </c>
      <c r="F45" s="162">
        <v>2056</v>
      </c>
      <c r="G45" s="163" t="str">
        <f t="shared" si="11"/>
        <v/>
      </c>
      <c r="H45" s="164" t="str">
        <f t="shared" si="12"/>
        <v/>
      </c>
      <c r="I45" s="165" t="str">
        <f t="shared" si="13"/>
        <v/>
      </c>
      <c r="J45" s="166" t="str">
        <f t="shared" si="14"/>
        <v/>
      </c>
      <c r="K45" s="167" t="str">
        <f t="shared" si="15"/>
        <v/>
      </c>
      <c r="L45" s="168" t="str">
        <f t="shared" si="16"/>
        <v/>
      </c>
      <c r="M45" s="166" t="str">
        <f t="shared" si="17"/>
        <v/>
      </c>
      <c r="N45" s="167" t="str">
        <f t="shared" si="18"/>
        <v/>
      </c>
      <c r="O45" s="168" t="str">
        <f t="shared" si="19"/>
        <v/>
      </c>
      <c r="AA45" s="143"/>
    </row>
    <row r="46" spans="1:27" x14ac:dyDescent="0.3">
      <c r="A46" s="162">
        <v>2057</v>
      </c>
      <c r="B46" s="136"/>
      <c r="C46" s="136"/>
      <c r="D46" s="137"/>
      <c r="E46" s="161" t="str">
        <f t="shared" si="10"/>
        <v/>
      </c>
      <c r="F46" s="162">
        <v>2057</v>
      </c>
      <c r="G46" s="163" t="str">
        <f t="shared" si="11"/>
        <v/>
      </c>
      <c r="H46" s="164" t="str">
        <f t="shared" si="12"/>
        <v/>
      </c>
      <c r="I46" s="165" t="str">
        <f t="shared" si="13"/>
        <v/>
      </c>
      <c r="J46" s="166" t="str">
        <f t="shared" si="14"/>
        <v/>
      </c>
      <c r="K46" s="167" t="str">
        <f t="shared" si="15"/>
        <v/>
      </c>
      <c r="L46" s="168" t="str">
        <f t="shared" si="16"/>
        <v/>
      </c>
      <c r="M46" s="166" t="str">
        <f t="shared" si="17"/>
        <v/>
      </c>
      <c r="N46" s="167" t="str">
        <f t="shared" si="18"/>
        <v/>
      </c>
      <c r="O46" s="168" t="str">
        <f t="shared" si="19"/>
        <v/>
      </c>
      <c r="AA46" s="143"/>
    </row>
    <row r="47" spans="1:27" x14ac:dyDescent="0.3">
      <c r="A47" s="162">
        <v>2058</v>
      </c>
      <c r="B47" s="136"/>
      <c r="C47" s="136"/>
      <c r="D47" s="137"/>
      <c r="E47" s="161" t="str">
        <f t="shared" si="10"/>
        <v/>
      </c>
      <c r="F47" s="162">
        <v>2058</v>
      </c>
      <c r="G47" s="163" t="str">
        <f t="shared" si="11"/>
        <v/>
      </c>
      <c r="H47" s="164" t="str">
        <f t="shared" si="12"/>
        <v/>
      </c>
      <c r="I47" s="165" t="str">
        <f t="shared" si="13"/>
        <v/>
      </c>
      <c r="J47" s="166" t="str">
        <f t="shared" si="14"/>
        <v/>
      </c>
      <c r="K47" s="167" t="str">
        <f t="shared" si="15"/>
        <v/>
      </c>
      <c r="L47" s="168" t="str">
        <f t="shared" si="16"/>
        <v/>
      </c>
      <c r="M47" s="166" t="str">
        <f t="shared" si="17"/>
        <v/>
      </c>
      <c r="N47" s="167" t="str">
        <f t="shared" si="18"/>
        <v/>
      </c>
      <c r="O47" s="168" t="str">
        <f t="shared" si="19"/>
        <v/>
      </c>
      <c r="AA47" s="143"/>
    </row>
    <row r="48" spans="1:27" x14ac:dyDescent="0.3">
      <c r="A48" s="162">
        <v>2059</v>
      </c>
      <c r="B48" s="136"/>
      <c r="C48" s="136"/>
      <c r="D48" s="137"/>
      <c r="E48" s="161" t="str">
        <f t="shared" si="10"/>
        <v/>
      </c>
      <c r="F48" s="162">
        <v>2059</v>
      </c>
      <c r="G48" s="163" t="str">
        <f t="shared" si="11"/>
        <v/>
      </c>
      <c r="H48" s="164" t="str">
        <f t="shared" si="12"/>
        <v/>
      </c>
      <c r="I48" s="165" t="str">
        <f t="shared" si="13"/>
        <v/>
      </c>
      <c r="J48" s="166" t="str">
        <f t="shared" si="14"/>
        <v/>
      </c>
      <c r="K48" s="167" t="str">
        <f t="shared" si="15"/>
        <v/>
      </c>
      <c r="L48" s="168" t="str">
        <f t="shared" si="16"/>
        <v/>
      </c>
      <c r="M48" s="166" t="str">
        <f t="shared" si="17"/>
        <v/>
      </c>
      <c r="N48" s="167" t="str">
        <f t="shared" si="18"/>
        <v/>
      </c>
      <c r="O48" s="168" t="str">
        <f t="shared" si="19"/>
        <v/>
      </c>
      <c r="AA48" s="143"/>
    </row>
    <row r="49" spans="1:27" x14ac:dyDescent="0.3">
      <c r="A49" s="162">
        <v>2060</v>
      </c>
      <c r="B49" s="136"/>
      <c r="C49" s="136"/>
      <c r="D49" s="137"/>
      <c r="E49" s="161" t="str">
        <f t="shared" si="10"/>
        <v/>
      </c>
      <c r="F49" s="162">
        <v>2060</v>
      </c>
      <c r="G49" s="163" t="str">
        <f t="shared" si="11"/>
        <v/>
      </c>
      <c r="H49" s="164" t="str">
        <f t="shared" si="12"/>
        <v/>
      </c>
      <c r="I49" s="165" t="str">
        <f t="shared" si="13"/>
        <v/>
      </c>
      <c r="J49" s="166" t="str">
        <f t="shared" si="14"/>
        <v/>
      </c>
      <c r="K49" s="167" t="str">
        <f t="shared" si="15"/>
        <v/>
      </c>
      <c r="L49" s="168" t="str">
        <f t="shared" si="16"/>
        <v/>
      </c>
      <c r="M49" s="166" t="str">
        <f t="shared" si="17"/>
        <v/>
      </c>
      <c r="N49" s="167" t="str">
        <f t="shared" si="18"/>
        <v/>
      </c>
      <c r="O49" s="168" t="str">
        <f t="shared" si="19"/>
        <v/>
      </c>
      <c r="AA49" s="143"/>
    </row>
    <row r="50" spans="1:27" x14ac:dyDescent="0.3">
      <c r="A50" s="162">
        <v>2061</v>
      </c>
      <c r="B50" s="136"/>
      <c r="C50" s="136"/>
      <c r="D50" s="137"/>
      <c r="E50" s="161" t="str">
        <f t="shared" si="10"/>
        <v/>
      </c>
      <c r="F50" s="162">
        <v>2061</v>
      </c>
      <c r="G50" s="163" t="str">
        <f t="shared" si="11"/>
        <v/>
      </c>
      <c r="H50" s="164" t="str">
        <f t="shared" si="12"/>
        <v/>
      </c>
      <c r="I50" s="165" t="str">
        <f t="shared" si="13"/>
        <v/>
      </c>
      <c r="J50" s="166" t="str">
        <f t="shared" si="14"/>
        <v/>
      </c>
      <c r="K50" s="167" t="str">
        <f t="shared" si="15"/>
        <v/>
      </c>
      <c r="L50" s="168" t="str">
        <f t="shared" si="16"/>
        <v/>
      </c>
      <c r="M50" s="166" t="str">
        <f t="shared" si="17"/>
        <v/>
      </c>
      <c r="N50" s="167" t="str">
        <f t="shared" si="18"/>
        <v/>
      </c>
      <c r="O50" s="168" t="str">
        <f t="shared" si="19"/>
        <v/>
      </c>
      <c r="AA50" s="143"/>
    </row>
    <row r="51" spans="1:27" x14ac:dyDescent="0.3">
      <c r="A51" s="162">
        <v>2062</v>
      </c>
      <c r="B51" s="136"/>
      <c r="C51" s="136"/>
      <c r="D51" s="137"/>
      <c r="E51" s="161" t="str">
        <f t="shared" si="10"/>
        <v/>
      </c>
      <c r="F51" s="162">
        <v>2062</v>
      </c>
      <c r="G51" s="163" t="str">
        <f t="shared" si="11"/>
        <v/>
      </c>
      <c r="H51" s="164" t="str">
        <f t="shared" si="12"/>
        <v/>
      </c>
      <c r="I51" s="165" t="str">
        <f t="shared" si="13"/>
        <v/>
      </c>
      <c r="J51" s="166" t="str">
        <f t="shared" si="14"/>
        <v/>
      </c>
      <c r="K51" s="167" t="str">
        <f t="shared" si="15"/>
        <v/>
      </c>
      <c r="L51" s="168" t="str">
        <f t="shared" si="16"/>
        <v/>
      </c>
      <c r="M51" s="166" t="str">
        <f t="shared" si="17"/>
        <v/>
      </c>
      <c r="N51" s="167" t="str">
        <f t="shared" si="18"/>
        <v/>
      </c>
      <c r="O51" s="168" t="str">
        <f t="shared" si="19"/>
        <v/>
      </c>
      <c r="AA51" s="143"/>
    </row>
    <row r="52" spans="1:27" x14ac:dyDescent="0.3">
      <c r="A52" s="162">
        <v>2063</v>
      </c>
      <c r="B52" s="136"/>
      <c r="C52" s="136"/>
      <c r="D52" s="137"/>
      <c r="E52" s="161" t="str">
        <f t="shared" si="10"/>
        <v/>
      </c>
      <c r="F52" s="162">
        <v>2063</v>
      </c>
      <c r="G52" s="163" t="str">
        <f t="shared" si="11"/>
        <v/>
      </c>
      <c r="H52" s="164" t="str">
        <f t="shared" si="12"/>
        <v/>
      </c>
      <c r="I52" s="165" t="str">
        <f t="shared" si="13"/>
        <v/>
      </c>
      <c r="J52" s="166" t="str">
        <f t="shared" si="14"/>
        <v/>
      </c>
      <c r="K52" s="167" t="str">
        <f t="shared" si="15"/>
        <v/>
      </c>
      <c r="L52" s="168" t="str">
        <f t="shared" si="16"/>
        <v/>
      </c>
      <c r="M52" s="166" t="str">
        <f t="shared" si="17"/>
        <v/>
      </c>
      <c r="N52" s="167" t="str">
        <f t="shared" si="18"/>
        <v/>
      </c>
      <c r="O52" s="168" t="str">
        <f t="shared" si="19"/>
        <v/>
      </c>
      <c r="AA52" s="143"/>
    </row>
    <row r="53" spans="1:27" x14ac:dyDescent="0.3">
      <c r="A53" s="162">
        <v>2064</v>
      </c>
      <c r="B53" s="136"/>
      <c r="C53" s="136"/>
      <c r="D53" s="137"/>
      <c r="E53" s="161" t="str">
        <f t="shared" si="10"/>
        <v/>
      </c>
      <c r="F53" s="162">
        <v>2064</v>
      </c>
      <c r="G53" s="163" t="str">
        <f t="shared" si="11"/>
        <v/>
      </c>
      <c r="H53" s="164" t="str">
        <f t="shared" si="12"/>
        <v/>
      </c>
      <c r="I53" s="165" t="str">
        <f t="shared" si="13"/>
        <v/>
      </c>
      <c r="J53" s="166" t="str">
        <f t="shared" si="14"/>
        <v/>
      </c>
      <c r="K53" s="167" t="str">
        <f t="shared" si="15"/>
        <v/>
      </c>
      <c r="L53" s="168" t="str">
        <f t="shared" si="16"/>
        <v/>
      </c>
      <c r="M53" s="166" t="str">
        <f t="shared" si="17"/>
        <v/>
      </c>
      <c r="N53" s="167" t="str">
        <f t="shared" si="18"/>
        <v/>
      </c>
      <c r="O53" s="168" t="str">
        <f t="shared" si="19"/>
        <v/>
      </c>
      <c r="AA53" s="143"/>
    </row>
    <row r="54" spans="1:27" x14ac:dyDescent="0.3">
      <c r="A54" s="162">
        <v>2065</v>
      </c>
      <c r="B54" s="136"/>
      <c r="C54" s="136"/>
      <c r="D54" s="137"/>
      <c r="E54" s="161" t="str">
        <f t="shared" si="10"/>
        <v/>
      </c>
      <c r="F54" s="162">
        <v>2065</v>
      </c>
      <c r="G54" s="163" t="str">
        <f t="shared" si="11"/>
        <v/>
      </c>
      <c r="H54" s="164" t="str">
        <f t="shared" si="12"/>
        <v/>
      </c>
      <c r="I54" s="165" t="str">
        <f t="shared" si="13"/>
        <v/>
      </c>
      <c r="J54" s="166" t="str">
        <f t="shared" si="14"/>
        <v/>
      </c>
      <c r="K54" s="167" t="str">
        <f t="shared" si="15"/>
        <v/>
      </c>
      <c r="L54" s="168" t="str">
        <f t="shared" si="16"/>
        <v/>
      </c>
      <c r="M54" s="166" t="str">
        <f t="shared" si="17"/>
        <v/>
      </c>
      <c r="N54" s="167" t="str">
        <f t="shared" si="18"/>
        <v/>
      </c>
      <c r="O54" s="168" t="str">
        <f t="shared" si="19"/>
        <v/>
      </c>
      <c r="AA54" s="143"/>
    </row>
    <row r="55" spans="1:27" x14ac:dyDescent="0.3">
      <c r="A55" s="162">
        <v>2066</v>
      </c>
      <c r="B55" s="136"/>
      <c r="C55" s="136"/>
      <c r="D55" s="137"/>
      <c r="E55" s="161" t="str">
        <f t="shared" si="10"/>
        <v/>
      </c>
      <c r="F55" s="162">
        <v>2066</v>
      </c>
      <c r="G55" s="163" t="str">
        <f t="shared" si="11"/>
        <v/>
      </c>
      <c r="H55" s="164" t="str">
        <f t="shared" si="12"/>
        <v/>
      </c>
      <c r="I55" s="165" t="str">
        <f t="shared" si="13"/>
        <v/>
      </c>
      <c r="J55" s="166" t="str">
        <f t="shared" si="14"/>
        <v/>
      </c>
      <c r="K55" s="167" t="str">
        <f t="shared" si="15"/>
        <v/>
      </c>
      <c r="L55" s="168" t="str">
        <f t="shared" si="16"/>
        <v/>
      </c>
      <c r="M55" s="166" t="str">
        <f t="shared" si="17"/>
        <v/>
      </c>
      <c r="N55" s="167" t="str">
        <f t="shared" si="18"/>
        <v/>
      </c>
      <c r="O55" s="168" t="str">
        <f t="shared" si="19"/>
        <v/>
      </c>
      <c r="AA55" s="143"/>
    </row>
    <row r="56" spans="1:27" x14ac:dyDescent="0.3">
      <c r="A56" s="162">
        <v>2067</v>
      </c>
      <c r="B56" s="136"/>
      <c r="C56" s="136"/>
      <c r="D56" s="137"/>
      <c r="E56" s="161" t="str">
        <f t="shared" si="10"/>
        <v/>
      </c>
      <c r="F56" s="162">
        <v>2067</v>
      </c>
      <c r="G56" s="163" t="str">
        <f t="shared" si="11"/>
        <v/>
      </c>
      <c r="H56" s="164" t="str">
        <f t="shared" si="12"/>
        <v/>
      </c>
      <c r="I56" s="165" t="str">
        <f t="shared" si="13"/>
        <v/>
      </c>
      <c r="J56" s="166" t="str">
        <f t="shared" si="14"/>
        <v/>
      </c>
      <c r="K56" s="167" t="str">
        <f t="shared" si="15"/>
        <v/>
      </c>
      <c r="L56" s="168" t="str">
        <f t="shared" si="16"/>
        <v/>
      </c>
      <c r="M56" s="166" t="str">
        <f t="shared" si="17"/>
        <v/>
      </c>
      <c r="N56" s="167" t="str">
        <f t="shared" si="18"/>
        <v/>
      </c>
      <c r="O56" s="168" t="str">
        <f t="shared" si="19"/>
        <v/>
      </c>
      <c r="AA56" s="143"/>
    </row>
    <row r="57" spans="1:27" x14ac:dyDescent="0.3">
      <c r="A57" s="162">
        <v>2068</v>
      </c>
      <c r="B57" s="136"/>
      <c r="C57" s="136"/>
      <c r="D57" s="137"/>
      <c r="E57" s="161" t="str">
        <f t="shared" si="10"/>
        <v/>
      </c>
      <c r="F57" s="162">
        <v>2068</v>
      </c>
      <c r="G57" s="163" t="str">
        <f t="shared" si="11"/>
        <v/>
      </c>
      <c r="H57" s="164" t="str">
        <f t="shared" si="12"/>
        <v/>
      </c>
      <c r="I57" s="165" t="str">
        <f t="shared" si="13"/>
        <v/>
      </c>
      <c r="J57" s="166" t="str">
        <f t="shared" si="14"/>
        <v/>
      </c>
      <c r="K57" s="167" t="str">
        <f t="shared" si="15"/>
        <v/>
      </c>
      <c r="L57" s="168" t="str">
        <f t="shared" si="16"/>
        <v/>
      </c>
      <c r="M57" s="166" t="str">
        <f t="shared" si="17"/>
        <v/>
      </c>
      <c r="N57" s="167" t="str">
        <f t="shared" si="18"/>
        <v/>
      </c>
      <c r="O57" s="168" t="str">
        <f t="shared" si="19"/>
        <v/>
      </c>
      <c r="AA57" s="143"/>
    </row>
    <row r="58" spans="1:27" x14ac:dyDescent="0.3">
      <c r="A58" s="162">
        <v>2069</v>
      </c>
      <c r="B58" s="136"/>
      <c r="C58" s="136"/>
      <c r="D58" s="137"/>
      <c r="E58" s="161" t="str">
        <f t="shared" si="10"/>
        <v/>
      </c>
      <c r="F58" s="162">
        <v>2069</v>
      </c>
      <c r="G58" s="163" t="str">
        <f t="shared" si="11"/>
        <v/>
      </c>
      <c r="H58" s="164" t="str">
        <f t="shared" si="12"/>
        <v/>
      </c>
      <c r="I58" s="165" t="str">
        <f t="shared" si="13"/>
        <v/>
      </c>
      <c r="J58" s="166" t="str">
        <f t="shared" si="14"/>
        <v/>
      </c>
      <c r="K58" s="167" t="str">
        <f t="shared" si="15"/>
        <v/>
      </c>
      <c r="L58" s="168" t="str">
        <f t="shared" si="16"/>
        <v/>
      </c>
      <c r="M58" s="166" t="str">
        <f t="shared" si="17"/>
        <v/>
      </c>
      <c r="N58" s="167" t="str">
        <f t="shared" si="18"/>
        <v/>
      </c>
      <c r="O58" s="168" t="str">
        <f t="shared" si="19"/>
        <v/>
      </c>
      <c r="AA58" s="143"/>
    </row>
    <row r="59" spans="1:27" x14ac:dyDescent="0.3">
      <c r="A59" s="162">
        <v>2070</v>
      </c>
      <c r="B59" s="136"/>
      <c r="C59" s="136"/>
      <c r="D59" s="137"/>
      <c r="E59" s="161" t="str">
        <f t="shared" si="10"/>
        <v/>
      </c>
      <c r="F59" s="162">
        <v>2070</v>
      </c>
      <c r="G59" s="163" t="str">
        <f t="shared" si="11"/>
        <v/>
      </c>
      <c r="H59" s="164" t="str">
        <f t="shared" si="12"/>
        <v/>
      </c>
      <c r="I59" s="165" t="str">
        <f t="shared" si="13"/>
        <v/>
      </c>
      <c r="J59" s="166" t="str">
        <f t="shared" si="14"/>
        <v/>
      </c>
      <c r="K59" s="167" t="str">
        <f t="shared" si="15"/>
        <v/>
      </c>
      <c r="L59" s="168" t="str">
        <f t="shared" si="16"/>
        <v/>
      </c>
      <c r="M59" s="166" t="str">
        <f t="shared" si="17"/>
        <v/>
      </c>
      <c r="N59" s="167" t="str">
        <f t="shared" si="18"/>
        <v/>
      </c>
      <c r="O59" s="168" t="str">
        <f t="shared" si="19"/>
        <v/>
      </c>
      <c r="AA59" s="143"/>
    </row>
    <row r="60" spans="1:27" x14ac:dyDescent="0.3">
      <c r="A60" s="162">
        <v>2071</v>
      </c>
      <c r="B60" s="136"/>
      <c r="C60" s="136"/>
      <c r="D60" s="137"/>
      <c r="E60" s="161" t="str">
        <f t="shared" si="10"/>
        <v/>
      </c>
      <c r="F60" s="162">
        <v>2071</v>
      </c>
      <c r="G60" s="163" t="str">
        <f t="shared" si="11"/>
        <v/>
      </c>
      <c r="H60" s="164" t="str">
        <f t="shared" si="12"/>
        <v/>
      </c>
      <c r="I60" s="165" t="str">
        <f t="shared" si="13"/>
        <v/>
      </c>
      <c r="J60" s="166" t="str">
        <f t="shared" si="14"/>
        <v/>
      </c>
      <c r="K60" s="167" t="str">
        <f t="shared" si="15"/>
        <v/>
      </c>
      <c r="L60" s="168" t="str">
        <f t="shared" si="16"/>
        <v/>
      </c>
      <c r="M60" s="166" t="str">
        <f t="shared" si="17"/>
        <v/>
      </c>
      <c r="N60" s="167" t="str">
        <f t="shared" si="18"/>
        <v/>
      </c>
      <c r="O60" s="168" t="str">
        <f t="shared" si="19"/>
        <v/>
      </c>
      <c r="AA60" s="143"/>
    </row>
    <row r="61" spans="1:27" x14ac:dyDescent="0.3">
      <c r="A61" s="162">
        <v>2072</v>
      </c>
      <c r="B61" s="136"/>
      <c r="C61" s="136"/>
      <c r="D61" s="137"/>
      <c r="E61" s="161" t="str">
        <f t="shared" si="10"/>
        <v/>
      </c>
      <c r="F61" s="162">
        <v>2072</v>
      </c>
      <c r="G61" s="163" t="str">
        <f t="shared" si="11"/>
        <v/>
      </c>
      <c r="H61" s="164" t="str">
        <f t="shared" si="12"/>
        <v/>
      </c>
      <c r="I61" s="165" t="str">
        <f t="shared" si="13"/>
        <v/>
      </c>
      <c r="J61" s="166" t="str">
        <f t="shared" si="14"/>
        <v/>
      </c>
      <c r="K61" s="167" t="str">
        <f t="shared" si="15"/>
        <v/>
      </c>
      <c r="L61" s="168" t="str">
        <f t="shared" si="16"/>
        <v/>
      </c>
      <c r="M61" s="166" t="str">
        <f t="shared" si="17"/>
        <v/>
      </c>
      <c r="N61" s="167" t="str">
        <f t="shared" si="18"/>
        <v/>
      </c>
      <c r="O61" s="168" t="str">
        <f t="shared" si="19"/>
        <v/>
      </c>
      <c r="AA61" s="143"/>
    </row>
    <row r="62" spans="1:27" x14ac:dyDescent="0.3">
      <c r="A62" s="162">
        <v>2073</v>
      </c>
      <c r="B62" s="136"/>
      <c r="C62" s="136"/>
      <c r="D62" s="137"/>
      <c r="E62" s="161" t="str">
        <f t="shared" si="10"/>
        <v/>
      </c>
      <c r="F62" s="162">
        <v>2073</v>
      </c>
      <c r="G62" s="163" t="str">
        <f t="shared" si="11"/>
        <v/>
      </c>
      <c r="H62" s="164" t="str">
        <f t="shared" si="12"/>
        <v/>
      </c>
      <c r="I62" s="165" t="str">
        <f t="shared" si="13"/>
        <v/>
      </c>
      <c r="J62" s="166" t="str">
        <f t="shared" si="14"/>
        <v/>
      </c>
      <c r="K62" s="167" t="str">
        <f t="shared" si="15"/>
        <v/>
      </c>
      <c r="L62" s="168" t="str">
        <f t="shared" si="16"/>
        <v/>
      </c>
      <c r="M62" s="166" t="str">
        <f t="shared" si="17"/>
        <v/>
      </c>
      <c r="N62" s="167" t="str">
        <f t="shared" si="18"/>
        <v/>
      </c>
      <c r="O62" s="168" t="str">
        <f t="shared" si="19"/>
        <v/>
      </c>
      <c r="AA62" s="143"/>
    </row>
    <row r="63" spans="1:27" x14ac:dyDescent="0.3">
      <c r="A63" s="162">
        <v>2074</v>
      </c>
      <c r="B63" s="136"/>
      <c r="C63" s="136"/>
      <c r="D63" s="137"/>
      <c r="E63" s="161" t="str">
        <f t="shared" si="10"/>
        <v/>
      </c>
      <c r="F63" s="162">
        <v>2074</v>
      </c>
      <c r="G63" s="163" t="str">
        <f t="shared" si="11"/>
        <v/>
      </c>
      <c r="H63" s="164" t="str">
        <f t="shared" si="12"/>
        <v/>
      </c>
      <c r="I63" s="165" t="str">
        <f t="shared" si="13"/>
        <v/>
      </c>
      <c r="J63" s="166" t="str">
        <f t="shared" si="14"/>
        <v/>
      </c>
      <c r="K63" s="167" t="str">
        <f t="shared" si="15"/>
        <v/>
      </c>
      <c r="L63" s="168" t="str">
        <f t="shared" si="16"/>
        <v/>
      </c>
      <c r="M63" s="166" t="str">
        <f t="shared" si="17"/>
        <v/>
      </c>
      <c r="N63" s="167" t="str">
        <f t="shared" si="18"/>
        <v/>
      </c>
      <c r="O63" s="168" t="str">
        <f t="shared" si="19"/>
        <v/>
      </c>
      <c r="AA63" s="143"/>
    </row>
    <row r="64" spans="1:27" x14ac:dyDescent="0.3">
      <c r="A64" s="162">
        <v>2075</v>
      </c>
      <c r="B64" s="136"/>
      <c r="C64" s="136"/>
      <c r="D64" s="137"/>
      <c r="E64" s="161" t="str">
        <f t="shared" si="10"/>
        <v/>
      </c>
      <c r="F64" s="162">
        <v>2075</v>
      </c>
      <c r="G64" s="163" t="str">
        <f t="shared" si="11"/>
        <v/>
      </c>
      <c r="H64" s="164" t="str">
        <f t="shared" si="12"/>
        <v/>
      </c>
      <c r="I64" s="165" t="str">
        <f t="shared" si="13"/>
        <v/>
      </c>
      <c r="J64" s="166" t="str">
        <f t="shared" si="14"/>
        <v/>
      </c>
      <c r="K64" s="167" t="str">
        <f t="shared" si="15"/>
        <v/>
      </c>
      <c r="L64" s="168" t="str">
        <f t="shared" si="16"/>
        <v/>
      </c>
      <c r="M64" s="166" t="str">
        <f t="shared" si="17"/>
        <v/>
      </c>
      <c r="N64" s="167" t="str">
        <f t="shared" si="18"/>
        <v/>
      </c>
      <c r="O64" s="168" t="str">
        <f t="shared" si="19"/>
        <v/>
      </c>
      <c r="AA64" s="143"/>
    </row>
    <row r="65" spans="1:27" x14ac:dyDescent="0.3">
      <c r="A65" s="162">
        <v>2076</v>
      </c>
      <c r="B65" s="136"/>
      <c r="C65" s="136"/>
      <c r="D65" s="137"/>
      <c r="E65" s="161" t="str">
        <f t="shared" si="10"/>
        <v/>
      </c>
      <c r="F65" s="162">
        <v>2076</v>
      </c>
      <c r="G65" s="163" t="str">
        <f t="shared" si="11"/>
        <v/>
      </c>
      <c r="H65" s="164" t="str">
        <f t="shared" si="12"/>
        <v/>
      </c>
      <c r="I65" s="165" t="str">
        <f t="shared" si="13"/>
        <v/>
      </c>
      <c r="J65" s="166" t="str">
        <f t="shared" si="14"/>
        <v/>
      </c>
      <c r="K65" s="167" t="str">
        <f t="shared" si="15"/>
        <v/>
      </c>
      <c r="L65" s="168" t="str">
        <f t="shared" si="16"/>
        <v/>
      </c>
      <c r="M65" s="166" t="str">
        <f t="shared" si="17"/>
        <v/>
      </c>
      <c r="N65" s="167" t="str">
        <f t="shared" si="18"/>
        <v/>
      </c>
      <c r="O65" s="168" t="str">
        <f t="shared" si="19"/>
        <v/>
      </c>
      <c r="AA65" s="143"/>
    </row>
    <row r="66" spans="1:27" x14ac:dyDescent="0.3">
      <c r="A66" s="162">
        <v>2077</v>
      </c>
      <c r="B66" s="136"/>
      <c r="C66" s="136"/>
      <c r="D66" s="137"/>
      <c r="E66" s="161" t="str">
        <f t="shared" si="10"/>
        <v/>
      </c>
      <c r="F66" s="162">
        <v>2077</v>
      </c>
      <c r="G66" s="163" t="str">
        <f t="shared" si="11"/>
        <v/>
      </c>
      <c r="H66" s="164" t="str">
        <f t="shared" si="12"/>
        <v/>
      </c>
      <c r="I66" s="165" t="str">
        <f t="shared" si="13"/>
        <v/>
      </c>
      <c r="J66" s="166" t="str">
        <f t="shared" si="14"/>
        <v/>
      </c>
      <c r="K66" s="167" t="str">
        <f t="shared" si="15"/>
        <v/>
      </c>
      <c r="L66" s="168" t="str">
        <f t="shared" si="16"/>
        <v/>
      </c>
      <c r="M66" s="166" t="str">
        <f t="shared" si="17"/>
        <v/>
      </c>
      <c r="N66" s="167" t="str">
        <f t="shared" si="18"/>
        <v/>
      </c>
      <c r="O66" s="168" t="str">
        <f t="shared" si="19"/>
        <v/>
      </c>
      <c r="AA66" s="143"/>
    </row>
    <row r="67" spans="1:27" x14ac:dyDescent="0.3">
      <c r="A67" s="162">
        <v>2078</v>
      </c>
      <c r="B67" s="136"/>
      <c r="C67" s="136"/>
      <c r="D67" s="137"/>
      <c r="E67" s="161" t="str">
        <f t="shared" si="10"/>
        <v/>
      </c>
      <c r="F67" s="162">
        <v>2078</v>
      </c>
      <c r="G67" s="163" t="str">
        <f t="shared" si="11"/>
        <v/>
      </c>
      <c r="H67" s="164" t="str">
        <f t="shared" si="12"/>
        <v/>
      </c>
      <c r="I67" s="165" t="str">
        <f t="shared" si="13"/>
        <v/>
      </c>
      <c r="J67" s="166" t="str">
        <f t="shared" si="14"/>
        <v/>
      </c>
      <c r="K67" s="167" t="str">
        <f t="shared" si="15"/>
        <v/>
      </c>
      <c r="L67" s="168" t="str">
        <f t="shared" si="16"/>
        <v/>
      </c>
      <c r="M67" s="166" t="str">
        <f t="shared" si="17"/>
        <v/>
      </c>
      <c r="N67" s="167" t="str">
        <f t="shared" si="18"/>
        <v/>
      </c>
      <c r="O67" s="168" t="str">
        <f t="shared" si="19"/>
        <v/>
      </c>
      <c r="AA67" s="143"/>
    </row>
    <row r="68" spans="1:27" x14ac:dyDescent="0.3">
      <c r="A68" s="162">
        <v>2079</v>
      </c>
      <c r="B68" s="136"/>
      <c r="C68" s="136"/>
      <c r="D68" s="137"/>
      <c r="E68" s="161" t="str">
        <f t="shared" si="10"/>
        <v/>
      </c>
      <c r="F68" s="162">
        <v>2079</v>
      </c>
      <c r="G68" s="163" t="str">
        <f t="shared" si="11"/>
        <v/>
      </c>
      <c r="H68" s="164" t="str">
        <f t="shared" si="12"/>
        <v/>
      </c>
      <c r="I68" s="165" t="str">
        <f t="shared" si="13"/>
        <v/>
      </c>
      <c r="J68" s="166" t="str">
        <f t="shared" si="14"/>
        <v/>
      </c>
      <c r="K68" s="167" t="str">
        <f t="shared" si="15"/>
        <v/>
      </c>
      <c r="L68" s="168" t="str">
        <f t="shared" si="16"/>
        <v/>
      </c>
      <c r="M68" s="166" t="str">
        <f t="shared" si="17"/>
        <v/>
      </c>
      <c r="N68" s="167" t="str">
        <f t="shared" si="18"/>
        <v/>
      </c>
      <c r="O68" s="168" t="str">
        <f t="shared" si="19"/>
        <v/>
      </c>
      <c r="AA68" s="143"/>
    </row>
    <row r="69" spans="1:27" ht="15" thickBot="1" x14ac:dyDescent="0.35">
      <c r="A69" s="169">
        <v>2080</v>
      </c>
      <c r="B69" s="138"/>
      <c r="C69" s="138"/>
      <c r="D69" s="139"/>
      <c r="E69" s="161" t="str">
        <f t="shared" si="10"/>
        <v/>
      </c>
      <c r="F69" s="169">
        <v>2080</v>
      </c>
      <c r="G69" s="170" t="str">
        <f t="shared" si="11"/>
        <v/>
      </c>
      <c r="H69" s="171" t="str">
        <f t="shared" si="12"/>
        <v/>
      </c>
      <c r="I69" s="172" t="str">
        <f t="shared" si="13"/>
        <v/>
      </c>
      <c r="J69" s="170" t="str">
        <f t="shared" si="14"/>
        <v/>
      </c>
      <c r="K69" s="171" t="str">
        <f t="shared" si="15"/>
        <v/>
      </c>
      <c r="L69" s="172" t="str">
        <f t="shared" si="16"/>
        <v/>
      </c>
      <c r="M69" s="170" t="str">
        <f t="shared" si="17"/>
        <v/>
      </c>
      <c r="N69" s="171" t="str">
        <f t="shared" si="18"/>
        <v/>
      </c>
      <c r="O69" s="172" t="str">
        <f t="shared" si="19"/>
        <v/>
      </c>
      <c r="AA69" s="143"/>
    </row>
    <row r="70" spans="1:27" ht="15" thickBot="1" x14ac:dyDescent="0.35">
      <c r="A70" s="140" t="s">
        <v>10</v>
      </c>
      <c r="B70" s="33">
        <f>SUM(B9:B69)</f>
        <v>0</v>
      </c>
      <c r="C70" s="33">
        <f>SUM(C9:C69)</f>
        <v>0</v>
      </c>
      <c r="D70" s="34">
        <f>SUM(D9:D69)</f>
        <v>0</v>
      </c>
      <c r="E70" s="141"/>
      <c r="AA70" s="143"/>
    </row>
    <row r="71" spans="1:27" ht="15" thickBot="1" x14ac:dyDescent="0.35"/>
    <row r="72" spans="1:27" ht="15" thickBot="1" x14ac:dyDescent="0.35">
      <c r="A72" s="263" t="s">
        <v>59</v>
      </c>
      <c r="B72" s="264"/>
      <c r="C72" s="264"/>
      <c r="D72" s="264"/>
      <c r="E72" s="264"/>
      <c r="F72" s="264"/>
      <c r="G72" s="264"/>
      <c r="H72" s="264"/>
      <c r="I72" s="264"/>
      <c r="J72" s="265"/>
    </row>
    <row r="73" spans="1:27" ht="15" thickBot="1" x14ac:dyDescent="0.35">
      <c r="A73" s="144" t="s">
        <v>11</v>
      </c>
      <c r="B73" s="209" t="s">
        <v>6</v>
      </c>
      <c r="C73" s="210" t="s">
        <v>6</v>
      </c>
      <c r="D73" s="211" t="s">
        <v>6</v>
      </c>
      <c r="E73" s="212" t="s">
        <v>7</v>
      </c>
      <c r="F73" s="210" t="s">
        <v>7</v>
      </c>
      <c r="G73" s="213" t="s">
        <v>7</v>
      </c>
      <c r="H73" s="209" t="s">
        <v>8</v>
      </c>
      <c r="I73" s="210" t="s">
        <v>8</v>
      </c>
      <c r="J73" s="211" t="s">
        <v>8</v>
      </c>
    </row>
    <row r="74" spans="1:27" ht="43.8" thickBot="1" x14ac:dyDescent="0.35">
      <c r="A74" s="145" t="s">
        <v>83</v>
      </c>
      <c r="B74" s="214">
        <v>2.5000000000000001E-2</v>
      </c>
      <c r="C74" s="215">
        <v>0.02</v>
      </c>
      <c r="D74" s="216">
        <v>1.4999999999999999E-2</v>
      </c>
      <c r="E74" s="217">
        <v>2.5000000000000001E-2</v>
      </c>
      <c r="F74" s="215">
        <v>0.02</v>
      </c>
      <c r="G74" s="218">
        <v>1.4999999999999999E-2</v>
      </c>
      <c r="H74" s="214">
        <v>2.5000000000000001E-2</v>
      </c>
      <c r="I74" s="215">
        <v>0.02</v>
      </c>
      <c r="J74" s="216">
        <v>1.4999999999999999E-2</v>
      </c>
    </row>
    <row r="75" spans="1:27" x14ac:dyDescent="0.3">
      <c r="A75" s="146">
        <v>2020</v>
      </c>
      <c r="B75" s="219">
        <v>117</v>
      </c>
      <c r="C75" s="220">
        <v>193</v>
      </c>
      <c r="D75" s="221">
        <v>337</v>
      </c>
      <c r="E75" s="222">
        <v>1257</v>
      </c>
      <c r="F75" s="223">
        <v>1648</v>
      </c>
      <c r="G75" s="224">
        <v>2305</v>
      </c>
      <c r="H75" s="225">
        <v>35232</v>
      </c>
      <c r="I75" s="223">
        <v>54139</v>
      </c>
      <c r="J75" s="226">
        <v>87284</v>
      </c>
    </row>
    <row r="76" spans="1:27" x14ac:dyDescent="0.3">
      <c r="A76" s="147">
        <v>2021</v>
      </c>
      <c r="B76" s="227">
        <v>119</v>
      </c>
      <c r="C76" s="228">
        <v>197</v>
      </c>
      <c r="D76" s="229">
        <v>341</v>
      </c>
      <c r="E76" s="230">
        <v>1324</v>
      </c>
      <c r="F76" s="231">
        <v>1723</v>
      </c>
      <c r="G76" s="232">
        <v>2391</v>
      </c>
      <c r="H76" s="233">
        <v>36180</v>
      </c>
      <c r="I76" s="231">
        <v>55364</v>
      </c>
      <c r="J76" s="234">
        <v>88869</v>
      </c>
    </row>
    <row r="77" spans="1:27" x14ac:dyDescent="0.3">
      <c r="A77" s="147">
        <v>2022</v>
      </c>
      <c r="B77" s="227">
        <v>122</v>
      </c>
      <c r="C77" s="228">
        <v>200</v>
      </c>
      <c r="D77" s="229">
        <v>346</v>
      </c>
      <c r="E77" s="230">
        <v>1390</v>
      </c>
      <c r="F77" s="231">
        <v>1799</v>
      </c>
      <c r="G77" s="232">
        <v>2478</v>
      </c>
      <c r="H77" s="233">
        <v>37128</v>
      </c>
      <c r="I77" s="231">
        <v>56590</v>
      </c>
      <c r="J77" s="234">
        <v>90454</v>
      </c>
    </row>
    <row r="78" spans="1:27" x14ac:dyDescent="0.3">
      <c r="A78" s="147">
        <v>2023</v>
      </c>
      <c r="B78" s="227">
        <v>125</v>
      </c>
      <c r="C78" s="228">
        <v>204</v>
      </c>
      <c r="D78" s="229">
        <v>351</v>
      </c>
      <c r="E78" s="230">
        <v>1457</v>
      </c>
      <c r="F78" s="231">
        <v>1874</v>
      </c>
      <c r="G78" s="232">
        <v>2564</v>
      </c>
      <c r="H78" s="233">
        <v>38076</v>
      </c>
      <c r="I78" s="231">
        <v>57816</v>
      </c>
      <c r="J78" s="234">
        <v>92040</v>
      </c>
    </row>
    <row r="79" spans="1:27" x14ac:dyDescent="0.3">
      <c r="A79" s="147">
        <v>2024</v>
      </c>
      <c r="B79" s="227">
        <v>128</v>
      </c>
      <c r="C79" s="228">
        <v>208</v>
      </c>
      <c r="D79" s="229">
        <v>356</v>
      </c>
      <c r="E79" s="230">
        <v>1524</v>
      </c>
      <c r="F79" s="231">
        <v>1950</v>
      </c>
      <c r="G79" s="232">
        <v>2650</v>
      </c>
      <c r="H79" s="233">
        <v>39024</v>
      </c>
      <c r="I79" s="231">
        <v>59041</v>
      </c>
      <c r="J79" s="234">
        <v>93625</v>
      </c>
    </row>
    <row r="80" spans="1:27" x14ac:dyDescent="0.3">
      <c r="A80" s="147">
        <v>2025</v>
      </c>
      <c r="B80" s="227">
        <v>130</v>
      </c>
      <c r="C80" s="228">
        <v>212</v>
      </c>
      <c r="D80" s="229">
        <v>360</v>
      </c>
      <c r="E80" s="230">
        <v>1590</v>
      </c>
      <c r="F80" s="231">
        <v>2025</v>
      </c>
      <c r="G80" s="232">
        <v>2737</v>
      </c>
      <c r="H80" s="233">
        <v>39972</v>
      </c>
      <c r="I80" s="231">
        <v>60267</v>
      </c>
      <c r="J80" s="234">
        <v>95210</v>
      </c>
    </row>
    <row r="81" spans="1:10" x14ac:dyDescent="0.3">
      <c r="A81" s="147">
        <v>2026</v>
      </c>
      <c r="B81" s="227">
        <v>133</v>
      </c>
      <c r="C81" s="228">
        <v>215</v>
      </c>
      <c r="D81" s="229">
        <v>365</v>
      </c>
      <c r="E81" s="230">
        <v>1657</v>
      </c>
      <c r="F81" s="231">
        <v>2101</v>
      </c>
      <c r="G81" s="232">
        <v>2823</v>
      </c>
      <c r="H81" s="233">
        <v>40920</v>
      </c>
      <c r="I81" s="231">
        <v>61492</v>
      </c>
      <c r="J81" s="234">
        <v>96796</v>
      </c>
    </row>
    <row r="82" spans="1:10" x14ac:dyDescent="0.3">
      <c r="A82" s="147">
        <v>2027</v>
      </c>
      <c r="B82" s="227">
        <v>136</v>
      </c>
      <c r="C82" s="228">
        <v>219</v>
      </c>
      <c r="D82" s="229">
        <v>370</v>
      </c>
      <c r="E82" s="230">
        <v>1724</v>
      </c>
      <c r="F82" s="231">
        <v>2176</v>
      </c>
      <c r="G82" s="232">
        <v>2910</v>
      </c>
      <c r="H82" s="233">
        <v>41868</v>
      </c>
      <c r="I82" s="231">
        <v>62718</v>
      </c>
      <c r="J82" s="234">
        <v>98381</v>
      </c>
    </row>
    <row r="83" spans="1:10" x14ac:dyDescent="0.3">
      <c r="A83" s="147">
        <v>2028</v>
      </c>
      <c r="B83" s="227">
        <v>139</v>
      </c>
      <c r="C83" s="228">
        <v>223</v>
      </c>
      <c r="D83" s="229">
        <v>375</v>
      </c>
      <c r="E83" s="230">
        <v>1791</v>
      </c>
      <c r="F83" s="231">
        <v>2252</v>
      </c>
      <c r="G83" s="232">
        <v>2996</v>
      </c>
      <c r="H83" s="233">
        <v>42816</v>
      </c>
      <c r="I83" s="231">
        <v>63944</v>
      </c>
      <c r="J83" s="234">
        <v>99966</v>
      </c>
    </row>
    <row r="84" spans="1:10" x14ac:dyDescent="0.3">
      <c r="A84" s="147">
        <v>2029</v>
      </c>
      <c r="B84" s="227">
        <v>141</v>
      </c>
      <c r="C84" s="228">
        <v>226</v>
      </c>
      <c r="D84" s="229">
        <v>380</v>
      </c>
      <c r="E84" s="230">
        <v>1857</v>
      </c>
      <c r="F84" s="231">
        <v>2327</v>
      </c>
      <c r="G84" s="232">
        <v>3083</v>
      </c>
      <c r="H84" s="233">
        <v>43764</v>
      </c>
      <c r="I84" s="231">
        <v>65169</v>
      </c>
      <c r="J84" s="234">
        <v>101552</v>
      </c>
    </row>
    <row r="85" spans="1:10" x14ac:dyDescent="0.3">
      <c r="A85" s="147">
        <v>2030</v>
      </c>
      <c r="B85" s="227">
        <v>144</v>
      </c>
      <c r="C85" s="228">
        <v>230</v>
      </c>
      <c r="D85" s="229">
        <v>384</v>
      </c>
      <c r="E85" s="230">
        <v>1924</v>
      </c>
      <c r="F85" s="231">
        <v>2403</v>
      </c>
      <c r="G85" s="232">
        <v>3169</v>
      </c>
      <c r="H85" s="233">
        <v>44712</v>
      </c>
      <c r="I85" s="231">
        <v>66395</v>
      </c>
      <c r="J85" s="234">
        <v>103137</v>
      </c>
    </row>
    <row r="86" spans="1:10" x14ac:dyDescent="0.3">
      <c r="A86" s="147">
        <v>2031</v>
      </c>
      <c r="B86" s="227">
        <v>147</v>
      </c>
      <c r="C86" s="228">
        <v>234</v>
      </c>
      <c r="D86" s="229">
        <v>389</v>
      </c>
      <c r="E86" s="230">
        <v>2002</v>
      </c>
      <c r="F86" s="231">
        <v>2490</v>
      </c>
      <c r="G86" s="232">
        <v>3270</v>
      </c>
      <c r="H86" s="233">
        <v>45693</v>
      </c>
      <c r="I86" s="231">
        <v>67645</v>
      </c>
      <c r="J86" s="234">
        <v>104727</v>
      </c>
    </row>
    <row r="87" spans="1:10" x14ac:dyDescent="0.3">
      <c r="A87" s="147">
        <v>2032</v>
      </c>
      <c r="B87" s="227">
        <v>150</v>
      </c>
      <c r="C87" s="228">
        <v>237</v>
      </c>
      <c r="D87" s="229">
        <v>394</v>
      </c>
      <c r="E87" s="230">
        <v>2080</v>
      </c>
      <c r="F87" s="231">
        <v>2578</v>
      </c>
      <c r="G87" s="232">
        <v>3371</v>
      </c>
      <c r="H87" s="233">
        <v>46674</v>
      </c>
      <c r="I87" s="231">
        <v>68895</v>
      </c>
      <c r="J87" s="234">
        <v>106316</v>
      </c>
    </row>
    <row r="88" spans="1:10" x14ac:dyDescent="0.3">
      <c r="A88" s="147">
        <v>2033</v>
      </c>
      <c r="B88" s="227">
        <v>153</v>
      </c>
      <c r="C88" s="228">
        <v>241</v>
      </c>
      <c r="D88" s="229">
        <v>398</v>
      </c>
      <c r="E88" s="230">
        <v>2157</v>
      </c>
      <c r="F88" s="231">
        <v>2666</v>
      </c>
      <c r="G88" s="232">
        <v>3471</v>
      </c>
      <c r="H88" s="233">
        <v>47655</v>
      </c>
      <c r="I88" s="231">
        <v>70145</v>
      </c>
      <c r="J88" s="234">
        <v>107906</v>
      </c>
    </row>
    <row r="89" spans="1:10" x14ac:dyDescent="0.3">
      <c r="A89" s="147">
        <v>2034</v>
      </c>
      <c r="B89" s="227">
        <v>155</v>
      </c>
      <c r="C89" s="228">
        <v>245</v>
      </c>
      <c r="D89" s="229">
        <v>403</v>
      </c>
      <c r="E89" s="230">
        <v>2235</v>
      </c>
      <c r="F89" s="231">
        <v>2754</v>
      </c>
      <c r="G89" s="232">
        <v>3572</v>
      </c>
      <c r="H89" s="233">
        <v>48636</v>
      </c>
      <c r="I89" s="231">
        <v>71394</v>
      </c>
      <c r="J89" s="234">
        <v>109495</v>
      </c>
    </row>
    <row r="90" spans="1:10" x14ac:dyDescent="0.3">
      <c r="A90" s="147">
        <v>2035</v>
      </c>
      <c r="B90" s="227">
        <v>158</v>
      </c>
      <c r="C90" s="228">
        <v>248</v>
      </c>
      <c r="D90" s="229">
        <v>408</v>
      </c>
      <c r="E90" s="230">
        <v>2313</v>
      </c>
      <c r="F90" s="231">
        <v>2842</v>
      </c>
      <c r="G90" s="232">
        <v>3673</v>
      </c>
      <c r="H90" s="233">
        <v>49617</v>
      </c>
      <c r="I90" s="231">
        <v>72644</v>
      </c>
      <c r="J90" s="234">
        <v>111085</v>
      </c>
    </row>
    <row r="91" spans="1:10" x14ac:dyDescent="0.3">
      <c r="A91" s="147">
        <v>2036</v>
      </c>
      <c r="B91" s="227">
        <v>161</v>
      </c>
      <c r="C91" s="228">
        <v>252</v>
      </c>
      <c r="D91" s="229">
        <v>412</v>
      </c>
      <c r="E91" s="230">
        <v>2391</v>
      </c>
      <c r="F91" s="231">
        <v>2929</v>
      </c>
      <c r="G91" s="232">
        <v>3774</v>
      </c>
      <c r="H91" s="233">
        <v>50598</v>
      </c>
      <c r="I91" s="231">
        <v>73894</v>
      </c>
      <c r="J91" s="234">
        <v>112674</v>
      </c>
    </row>
    <row r="92" spans="1:10" x14ac:dyDescent="0.3">
      <c r="A92" s="147">
        <v>2037</v>
      </c>
      <c r="B92" s="227">
        <v>164</v>
      </c>
      <c r="C92" s="228">
        <v>256</v>
      </c>
      <c r="D92" s="229">
        <v>417</v>
      </c>
      <c r="E92" s="230">
        <v>2468</v>
      </c>
      <c r="F92" s="231">
        <v>3017</v>
      </c>
      <c r="G92" s="232">
        <v>3875</v>
      </c>
      <c r="H92" s="233">
        <v>51578</v>
      </c>
      <c r="I92" s="231">
        <v>75144</v>
      </c>
      <c r="J92" s="234">
        <v>114264</v>
      </c>
    </row>
    <row r="93" spans="1:10" x14ac:dyDescent="0.3">
      <c r="A93" s="147">
        <v>2038</v>
      </c>
      <c r="B93" s="227">
        <v>167</v>
      </c>
      <c r="C93" s="228">
        <v>259</v>
      </c>
      <c r="D93" s="229">
        <v>422</v>
      </c>
      <c r="E93" s="230">
        <v>2546</v>
      </c>
      <c r="F93" s="231">
        <v>3105</v>
      </c>
      <c r="G93" s="232">
        <v>3975</v>
      </c>
      <c r="H93" s="233">
        <v>52559</v>
      </c>
      <c r="I93" s="231">
        <v>76394</v>
      </c>
      <c r="J93" s="234">
        <v>115853</v>
      </c>
    </row>
    <row r="94" spans="1:10" x14ac:dyDescent="0.3">
      <c r="A94" s="147">
        <v>2039</v>
      </c>
      <c r="B94" s="227">
        <v>170</v>
      </c>
      <c r="C94" s="228">
        <v>263</v>
      </c>
      <c r="D94" s="229">
        <v>426</v>
      </c>
      <c r="E94" s="230">
        <v>2624</v>
      </c>
      <c r="F94" s="231">
        <v>3193</v>
      </c>
      <c r="G94" s="232">
        <v>4076</v>
      </c>
      <c r="H94" s="233">
        <v>53540</v>
      </c>
      <c r="I94" s="231">
        <v>77644</v>
      </c>
      <c r="J94" s="234">
        <v>117443</v>
      </c>
    </row>
    <row r="95" spans="1:10" x14ac:dyDescent="0.3">
      <c r="A95" s="147">
        <v>2040</v>
      </c>
      <c r="B95" s="227">
        <v>173</v>
      </c>
      <c r="C95" s="228">
        <v>267</v>
      </c>
      <c r="D95" s="229">
        <v>431</v>
      </c>
      <c r="E95" s="230">
        <v>2702</v>
      </c>
      <c r="F95" s="231">
        <v>3280</v>
      </c>
      <c r="G95" s="232">
        <v>4177</v>
      </c>
      <c r="H95" s="233">
        <v>54521</v>
      </c>
      <c r="I95" s="231">
        <v>78894</v>
      </c>
      <c r="J95" s="234">
        <v>119032</v>
      </c>
    </row>
    <row r="96" spans="1:10" x14ac:dyDescent="0.3">
      <c r="A96" s="147">
        <v>2041</v>
      </c>
      <c r="B96" s="227">
        <v>176</v>
      </c>
      <c r="C96" s="228">
        <v>271</v>
      </c>
      <c r="D96" s="229">
        <v>436</v>
      </c>
      <c r="E96" s="230">
        <v>2786</v>
      </c>
      <c r="F96" s="231">
        <v>3375</v>
      </c>
      <c r="G96" s="232">
        <v>4285</v>
      </c>
      <c r="H96" s="233">
        <v>55632</v>
      </c>
      <c r="I96" s="231">
        <v>80304</v>
      </c>
      <c r="J96" s="234">
        <v>120809</v>
      </c>
    </row>
    <row r="97" spans="1:10" x14ac:dyDescent="0.3">
      <c r="A97" s="147">
        <v>2042</v>
      </c>
      <c r="B97" s="227">
        <v>179</v>
      </c>
      <c r="C97" s="228">
        <v>275</v>
      </c>
      <c r="D97" s="229">
        <v>441</v>
      </c>
      <c r="E97" s="230">
        <v>2871</v>
      </c>
      <c r="F97" s="231">
        <v>3471</v>
      </c>
      <c r="G97" s="232">
        <v>4394</v>
      </c>
      <c r="H97" s="233">
        <v>56744</v>
      </c>
      <c r="I97" s="231">
        <v>81714</v>
      </c>
      <c r="J97" s="234">
        <v>122586</v>
      </c>
    </row>
    <row r="98" spans="1:10" x14ac:dyDescent="0.3">
      <c r="A98" s="147">
        <v>2043</v>
      </c>
      <c r="B98" s="227">
        <v>182</v>
      </c>
      <c r="C98" s="228">
        <v>279</v>
      </c>
      <c r="D98" s="229">
        <v>446</v>
      </c>
      <c r="E98" s="230">
        <v>2955</v>
      </c>
      <c r="F98" s="231">
        <v>3566</v>
      </c>
      <c r="G98" s="232">
        <v>4502</v>
      </c>
      <c r="H98" s="233">
        <v>57855</v>
      </c>
      <c r="I98" s="231">
        <v>83124</v>
      </c>
      <c r="J98" s="234">
        <v>124362</v>
      </c>
    </row>
    <row r="99" spans="1:10" x14ac:dyDescent="0.3">
      <c r="A99" s="147">
        <v>2044</v>
      </c>
      <c r="B99" s="227">
        <v>186</v>
      </c>
      <c r="C99" s="228">
        <v>283</v>
      </c>
      <c r="D99" s="229">
        <v>451</v>
      </c>
      <c r="E99" s="230">
        <v>3040</v>
      </c>
      <c r="F99" s="231">
        <v>3661</v>
      </c>
      <c r="G99" s="232">
        <v>4610</v>
      </c>
      <c r="H99" s="233">
        <v>58966</v>
      </c>
      <c r="I99" s="231">
        <v>84535</v>
      </c>
      <c r="J99" s="234">
        <v>126139</v>
      </c>
    </row>
    <row r="100" spans="1:10" x14ac:dyDescent="0.3">
      <c r="A100" s="147">
        <v>2045</v>
      </c>
      <c r="B100" s="227">
        <v>189</v>
      </c>
      <c r="C100" s="228">
        <v>287</v>
      </c>
      <c r="D100" s="229">
        <v>456</v>
      </c>
      <c r="E100" s="230">
        <v>3124</v>
      </c>
      <c r="F100" s="231">
        <v>3756</v>
      </c>
      <c r="G100" s="232">
        <v>4718</v>
      </c>
      <c r="H100" s="233">
        <v>60078</v>
      </c>
      <c r="I100" s="231">
        <v>85945</v>
      </c>
      <c r="J100" s="234">
        <v>127916</v>
      </c>
    </row>
    <row r="101" spans="1:10" x14ac:dyDescent="0.3">
      <c r="A101" s="147">
        <v>2046</v>
      </c>
      <c r="B101" s="227">
        <v>192</v>
      </c>
      <c r="C101" s="228">
        <v>291</v>
      </c>
      <c r="D101" s="229">
        <v>462</v>
      </c>
      <c r="E101" s="230">
        <v>3209</v>
      </c>
      <c r="F101" s="231">
        <v>3851</v>
      </c>
      <c r="G101" s="232">
        <v>4827</v>
      </c>
      <c r="H101" s="233">
        <v>61189</v>
      </c>
      <c r="I101" s="231">
        <v>87355</v>
      </c>
      <c r="J101" s="234">
        <v>129693</v>
      </c>
    </row>
    <row r="102" spans="1:10" x14ac:dyDescent="0.3">
      <c r="A102" s="147">
        <v>2047</v>
      </c>
      <c r="B102" s="227">
        <v>195</v>
      </c>
      <c r="C102" s="228">
        <v>296</v>
      </c>
      <c r="D102" s="229">
        <v>467</v>
      </c>
      <c r="E102" s="230">
        <v>3293</v>
      </c>
      <c r="F102" s="231">
        <v>3946</v>
      </c>
      <c r="G102" s="232">
        <v>4935</v>
      </c>
      <c r="H102" s="233">
        <v>62301</v>
      </c>
      <c r="I102" s="231">
        <v>88765</v>
      </c>
      <c r="J102" s="234">
        <v>131469</v>
      </c>
    </row>
    <row r="103" spans="1:10" x14ac:dyDescent="0.3">
      <c r="A103" s="147">
        <v>2048</v>
      </c>
      <c r="B103" s="227">
        <v>199</v>
      </c>
      <c r="C103" s="228">
        <v>300</v>
      </c>
      <c r="D103" s="229">
        <v>472</v>
      </c>
      <c r="E103" s="230">
        <v>3378</v>
      </c>
      <c r="F103" s="231">
        <v>4041</v>
      </c>
      <c r="G103" s="232">
        <v>5043</v>
      </c>
      <c r="H103" s="233">
        <v>63412</v>
      </c>
      <c r="I103" s="231">
        <v>90176</v>
      </c>
      <c r="J103" s="234">
        <v>133246</v>
      </c>
    </row>
    <row r="104" spans="1:10" x14ac:dyDescent="0.3">
      <c r="A104" s="147">
        <v>2049</v>
      </c>
      <c r="B104" s="227">
        <v>202</v>
      </c>
      <c r="C104" s="228">
        <v>304</v>
      </c>
      <c r="D104" s="229">
        <v>477</v>
      </c>
      <c r="E104" s="230">
        <v>3462</v>
      </c>
      <c r="F104" s="231">
        <v>4136</v>
      </c>
      <c r="G104" s="232">
        <v>5151</v>
      </c>
      <c r="H104" s="233">
        <v>64523</v>
      </c>
      <c r="I104" s="231">
        <v>91586</v>
      </c>
      <c r="J104" s="234">
        <v>135023</v>
      </c>
    </row>
    <row r="105" spans="1:10" x14ac:dyDescent="0.3">
      <c r="A105" s="147">
        <v>2050</v>
      </c>
      <c r="B105" s="227">
        <v>205</v>
      </c>
      <c r="C105" s="228">
        <v>308</v>
      </c>
      <c r="D105" s="229">
        <v>482</v>
      </c>
      <c r="E105" s="230">
        <v>3547</v>
      </c>
      <c r="F105" s="231">
        <v>4231</v>
      </c>
      <c r="G105" s="232">
        <v>5260</v>
      </c>
      <c r="H105" s="233">
        <v>65635</v>
      </c>
      <c r="I105" s="231">
        <v>92996</v>
      </c>
      <c r="J105" s="234">
        <v>136799</v>
      </c>
    </row>
    <row r="106" spans="1:10" x14ac:dyDescent="0.3">
      <c r="A106" s="147">
        <v>2051</v>
      </c>
      <c r="B106" s="227">
        <v>208</v>
      </c>
      <c r="C106" s="228">
        <v>312</v>
      </c>
      <c r="D106" s="229">
        <v>487</v>
      </c>
      <c r="E106" s="230">
        <v>3624</v>
      </c>
      <c r="F106" s="231">
        <v>4320</v>
      </c>
      <c r="G106" s="232">
        <v>5363</v>
      </c>
      <c r="H106" s="233">
        <v>66673</v>
      </c>
      <c r="I106" s="231">
        <v>94319</v>
      </c>
      <c r="J106" s="234">
        <v>138479</v>
      </c>
    </row>
    <row r="107" spans="1:10" x14ac:dyDescent="0.3">
      <c r="A107" s="147">
        <v>2052</v>
      </c>
      <c r="B107" s="227">
        <v>211</v>
      </c>
      <c r="C107" s="228">
        <v>315</v>
      </c>
      <c r="D107" s="229">
        <v>491</v>
      </c>
      <c r="E107" s="230">
        <v>3701</v>
      </c>
      <c r="F107" s="231">
        <v>4409</v>
      </c>
      <c r="G107" s="232">
        <v>5466</v>
      </c>
      <c r="H107" s="233">
        <v>67712</v>
      </c>
      <c r="I107" s="231">
        <v>95642</v>
      </c>
      <c r="J107" s="234">
        <v>140158</v>
      </c>
    </row>
    <row r="108" spans="1:10" x14ac:dyDescent="0.3">
      <c r="A108" s="147">
        <v>2053</v>
      </c>
      <c r="B108" s="227">
        <v>214</v>
      </c>
      <c r="C108" s="228">
        <v>319</v>
      </c>
      <c r="D108" s="229">
        <v>496</v>
      </c>
      <c r="E108" s="230">
        <v>3779</v>
      </c>
      <c r="F108" s="231">
        <v>4497</v>
      </c>
      <c r="G108" s="232">
        <v>5569</v>
      </c>
      <c r="H108" s="233">
        <v>68750</v>
      </c>
      <c r="I108" s="231">
        <v>96965</v>
      </c>
      <c r="J108" s="234">
        <v>141838</v>
      </c>
    </row>
    <row r="109" spans="1:10" x14ac:dyDescent="0.3">
      <c r="A109" s="147">
        <v>2054</v>
      </c>
      <c r="B109" s="227">
        <v>217</v>
      </c>
      <c r="C109" s="228">
        <v>323</v>
      </c>
      <c r="D109" s="229">
        <v>500</v>
      </c>
      <c r="E109" s="230">
        <v>3856</v>
      </c>
      <c r="F109" s="231">
        <v>4586</v>
      </c>
      <c r="G109" s="232">
        <v>5672</v>
      </c>
      <c r="H109" s="233">
        <v>69789</v>
      </c>
      <c r="I109" s="231">
        <v>98288</v>
      </c>
      <c r="J109" s="234">
        <v>143517</v>
      </c>
    </row>
    <row r="110" spans="1:10" x14ac:dyDescent="0.3">
      <c r="A110" s="147">
        <v>2055</v>
      </c>
      <c r="B110" s="227">
        <v>220</v>
      </c>
      <c r="C110" s="228">
        <v>326</v>
      </c>
      <c r="D110" s="229">
        <v>505</v>
      </c>
      <c r="E110" s="230">
        <v>3933</v>
      </c>
      <c r="F110" s="231">
        <v>4675</v>
      </c>
      <c r="G110" s="232">
        <v>5774</v>
      </c>
      <c r="H110" s="233">
        <v>70827</v>
      </c>
      <c r="I110" s="231">
        <v>99612</v>
      </c>
      <c r="J110" s="234">
        <v>145196</v>
      </c>
    </row>
    <row r="111" spans="1:10" x14ac:dyDescent="0.3">
      <c r="A111" s="147">
        <v>2056</v>
      </c>
      <c r="B111" s="227">
        <v>222</v>
      </c>
      <c r="C111" s="228">
        <v>330</v>
      </c>
      <c r="D111" s="229">
        <v>510</v>
      </c>
      <c r="E111" s="230">
        <v>4011</v>
      </c>
      <c r="F111" s="231">
        <v>4763</v>
      </c>
      <c r="G111" s="232">
        <v>5877</v>
      </c>
      <c r="H111" s="233">
        <v>71866</v>
      </c>
      <c r="I111" s="231">
        <v>100935</v>
      </c>
      <c r="J111" s="234">
        <v>146876</v>
      </c>
    </row>
    <row r="112" spans="1:10" x14ac:dyDescent="0.3">
      <c r="A112" s="147">
        <v>2057</v>
      </c>
      <c r="B112" s="227">
        <v>225</v>
      </c>
      <c r="C112" s="228">
        <v>334</v>
      </c>
      <c r="D112" s="229">
        <v>514</v>
      </c>
      <c r="E112" s="230">
        <v>4088</v>
      </c>
      <c r="F112" s="231">
        <v>4852</v>
      </c>
      <c r="G112" s="232">
        <v>5980</v>
      </c>
      <c r="H112" s="233">
        <v>72904</v>
      </c>
      <c r="I112" s="231">
        <v>102258</v>
      </c>
      <c r="J112" s="234">
        <v>148555</v>
      </c>
    </row>
    <row r="113" spans="1:10" x14ac:dyDescent="0.3">
      <c r="A113" s="147">
        <v>2058</v>
      </c>
      <c r="B113" s="227">
        <v>228</v>
      </c>
      <c r="C113" s="228">
        <v>338</v>
      </c>
      <c r="D113" s="229">
        <v>519</v>
      </c>
      <c r="E113" s="230">
        <v>4165</v>
      </c>
      <c r="F113" s="231">
        <v>4941</v>
      </c>
      <c r="G113" s="232">
        <v>6083</v>
      </c>
      <c r="H113" s="233">
        <v>73943</v>
      </c>
      <c r="I113" s="231">
        <v>103581</v>
      </c>
      <c r="J113" s="234">
        <v>150235</v>
      </c>
    </row>
    <row r="114" spans="1:10" x14ac:dyDescent="0.3">
      <c r="A114" s="147">
        <v>2059</v>
      </c>
      <c r="B114" s="227">
        <v>231</v>
      </c>
      <c r="C114" s="228">
        <v>341</v>
      </c>
      <c r="D114" s="229">
        <v>523</v>
      </c>
      <c r="E114" s="230">
        <v>4243</v>
      </c>
      <c r="F114" s="231">
        <v>5029</v>
      </c>
      <c r="G114" s="232">
        <v>6186</v>
      </c>
      <c r="H114" s="233">
        <v>74981</v>
      </c>
      <c r="I114" s="231">
        <v>104904</v>
      </c>
      <c r="J114" s="234">
        <v>151914</v>
      </c>
    </row>
    <row r="115" spans="1:10" x14ac:dyDescent="0.3">
      <c r="A115" s="147">
        <v>2060</v>
      </c>
      <c r="B115" s="227">
        <v>234</v>
      </c>
      <c r="C115" s="228">
        <v>345</v>
      </c>
      <c r="D115" s="229">
        <v>528</v>
      </c>
      <c r="E115" s="230">
        <v>4320</v>
      </c>
      <c r="F115" s="231">
        <v>5118</v>
      </c>
      <c r="G115" s="232">
        <v>6289</v>
      </c>
      <c r="H115" s="233">
        <v>76020</v>
      </c>
      <c r="I115" s="231">
        <v>106227</v>
      </c>
      <c r="J115" s="234">
        <v>153594</v>
      </c>
    </row>
    <row r="116" spans="1:10" x14ac:dyDescent="0.3">
      <c r="A116" s="147">
        <v>2061</v>
      </c>
      <c r="B116" s="227">
        <v>236</v>
      </c>
      <c r="C116" s="228">
        <v>348</v>
      </c>
      <c r="D116" s="229">
        <v>532</v>
      </c>
      <c r="E116" s="230">
        <v>4389</v>
      </c>
      <c r="F116" s="231">
        <v>5199</v>
      </c>
      <c r="G116" s="232">
        <v>6385</v>
      </c>
      <c r="H116" s="233">
        <v>76920</v>
      </c>
      <c r="I116" s="231">
        <v>107385</v>
      </c>
      <c r="J116" s="234">
        <v>155085</v>
      </c>
    </row>
    <row r="117" spans="1:10" x14ac:dyDescent="0.3">
      <c r="A117" s="147">
        <v>2062</v>
      </c>
      <c r="B117" s="227">
        <v>239</v>
      </c>
      <c r="C117" s="228">
        <v>351</v>
      </c>
      <c r="D117" s="229">
        <v>535</v>
      </c>
      <c r="E117" s="230">
        <v>4458</v>
      </c>
      <c r="F117" s="231">
        <v>5280</v>
      </c>
      <c r="G117" s="232">
        <v>6480</v>
      </c>
      <c r="H117" s="233">
        <v>77820</v>
      </c>
      <c r="I117" s="231">
        <v>108542</v>
      </c>
      <c r="J117" s="234">
        <v>156576</v>
      </c>
    </row>
    <row r="118" spans="1:10" x14ac:dyDescent="0.3">
      <c r="A118" s="147">
        <v>2063</v>
      </c>
      <c r="B118" s="227">
        <v>241</v>
      </c>
      <c r="C118" s="228">
        <v>354</v>
      </c>
      <c r="D118" s="229">
        <v>539</v>
      </c>
      <c r="E118" s="230">
        <v>4527</v>
      </c>
      <c r="F118" s="231">
        <v>5361</v>
      </c>
      <c r="G118" s="232">
        <v>6576</v>
      </c>
      <c r="H118" s="233">
        <v>78720</v>
      </c>
      <c r="I118" s="231">
        <v>109700</v>
      </c>
      <c r="J118" s="234">
        <v>158066</v>
      </c>
    </row>
    <row r="119" spans="1:10" x14ac:dyDescent="0.3">
      <c r="A119" s="147">
        <v>2064</v>
      </c>
      <c r="B119" s="227">
        <v>244</v>
      </c>
      <c r="C119" s="228">
        <v>357</v>
      </c>
      <c r="D119" s="229">
        <v>543</v>
      </c>
      <c r="E119" s="230">
        <v>4596</v>
      </c>
      <c r="F119" s="231">
        <v>5442</v>
      </c>
      <c r="G119" s="232">
        <v>6671</v>
      </c>
      <c r="H119" s="233">
        <v>79620</v>
      </c>
      <c r="I119" s="231">
        <v>110857</v>
      </c>
      <c r="J119" s="234">
        <v>159557</v>
      </c>
    </row>
    <row r="120" spans="1:10" x14ac:dyDescent="0.3">
      <c r="A120" s="147">
        <v>2065</v>
      </c>
      <c r="B120" s="227">
        <v>246</v>
      </c>
      <c r="C120" s="228">
        <v>360</v>
      </c>
      <c r="D120" s="229">
        <v>547</v>
      </c>
      <c r="E120" s="230">
        <v>4666</v>
      </c>
      <c r="F120" s="231">
        <v>5523</v>
      </c>
      <c r="G120" s="232">
        <v>6767</v>
      </c>
      <c r="H120" s="233">
        <v>80520</v>
      </c>
      <c r="I120" s="231">
        <v>112015</v>
      </c>
      <c r="J120" s="234">
        <v>161048</v>
      </c>
    </row>
    <row r="121" spans="1:10" x14ac:dyDescent="0.3">
      <c r="A121" s="147">
        <v>2066</v>
      </c>
      <c r="B121" s="227">
        <v>248</v>
      </c>
      <c r="C121" s="228">
        <v>363</v>
      </c>
      <c r="D121" s="229">
        <v>550</v>
      </c>
      <c r="E121" s="230">
        <v>4735</v>
      </c>
      <c r="F121" s="231">
        <v>5604</v>
      </c>
      <c r="G121" s="232">
        <v>6862</v>
      </c>
      <c r="H121" s="233">
        <v>81419</v>
      </c>
      <c r="I121" s="231">
        <v>113172</v>
      </c>
      <c r="J121" s="234">
        <v>162539</v>
      </c>
    </row>
    <row r="122" spans="1:10" x14ac:dyDescent="0.3">
      <c r="A122" s="147">
        <v>2067</v>
      </c>
      <c r="B122" s="227">
        <v>251</v>
      </c>
      <c r="C122" s="228">
        <v>366</v>
      </c>
      <c r="D122" s="229">
        <v>554</v>
      </c>
      <c r="E122" s="230">
        <v>4804</v>
      </c>
      <c r="F122" s="231">
        <v>5685</v>
      </c>
      <c r="G122" s="232">
        <v>6958</v>
      </c>
      <c r="H122" s="233">
        <v>82319</v>
      </c>
      <c r="I122" s="231">
        <v>114330</v>
      </c>
      <c r="J122" s="234">
        <v>164030</v>
      </c>
    </row>
    <row r="123" spans="1:10" x14ac:dyDescent="0.3">
      <c r="A123" s="147">
        <v>2068</v>
      </c>
      <c r="B123" s="227">
        <v>253</v>
      </c>
      <c r="C123" s="228">
        <v>369</v>
      </c>
      <c r="D123" s="229">
        <v>558</v>
      </c>
      <c r="E123" s="230">
        <v>4873</v>
      </c>
      <c r="F123" s="231">
        <v>5765</v>
      </c>
      <c r="G123" s="232">
        <v>7053</v>
      </c>
      <c r="H123" s="233">
        <v>83219</v>
      </c>
      <c r="I123" s="231">
        <v>115487</v>
      </c>
      <c r="J123" s="234">
        <v>165521</v>
      </c>
    </row>
    <row r="124" spans="1:10" x14ac:dyDescent="0.3">
      <c r="A124" s="147">
        <v>2069</v>
      </c>
      <c r="B124" s="227">
        <v>256</v>
      </c>
      <c r="C124" s="228">
        <v>372</v>
      </c>
      <c r="D124" s="229">
        <v>562</v>
      </c>
      <c r="E124" s="230">
        <v>4942</v>
      </c>
      <c r="F124" s="231">
        <v>5846</v>
      </c>
      <c r="G124" s="232">
        <v>7149</v>
      </c>
      <c r="H124" s="233">
        <v>84119</v>
      </c>
      <c r="I124" s="231">
        <v>116645</v>
      </c>
      <c r="J124" s="234">
        <v>167012</v>
      </c>
    </row>
    <row r="125" spans="1:10" x14ac:dyDescent="0.3">
      <c r="A125" s="147">
        <v>2070</v>
      </c>
      <c r="B125" s="227">
        <v>258</v>
      </c>
      <c r="C125" s="228">
        <v>375</v>
      </c>
      <c r="D125" s="229">
        <v>565</v>
      </c>
      <c r="E125" s="230">
        <v>5011</v>
      </c>
      <c r="F125" s="231">
        <v>5927</v>
      </c>
      <c r="G125" s="232">
        <v>7244</v>
      </c>
      <c r="H125" s="233">
        <v>85019</v>
      </c>
      <c r="I125" s="231">
        <v>117802</v>
      </c>
      <c r="J125" s="234">
        <v>168503</v>
      </c>
    </row>
    <row r="126" spans="1:10" x14ac:dyDescent="0.3">
      <c r="A126" s="147">
        <v>2071</v>
      </c>
      <c r="B126" s="227">
        <v>261</v>
      </c>
      <c r="C126" s="228">
        <v>378</v>
      </c>
      <c r="D126" s="229">
        <v>569</v>
      </c>
      <c r="E126" s="230">
        <v>5085</v>
      </c>
      <c r="F126" s="231">
        <v>6013</v>
      </c>
      <c r="G126" s="232">
        <v>7344</v>
      </c>
      <c r="H126" s="233">
        <v>86012</v>
      </c>
      <c r="I126" s="231">
        <v>119027</v>
      </c>
      <c r="J126" s="234">
        <v>170013</v>
      </c>
    </row>
    <row r="127" spans="1:10" x14ac:dyDescent="0.3">
      <c r="A127" s="147">
        <v>2072</v>
      </c>
      <c r="B127" s="227">
        <v>263</v>
      </c>
      <c r="C127" s="228">
        <v>382</v>
      </c>
      <c r="D127" s="229">
        <v>573</v>
      </c>
      <c r="E127" s="230">
        <v>5160</v>
      </c>
      <c r="F127" s="231">
        <v>6099</v>
      </c>
      <c r="G127" s="232">
        <v>7444</v>
      </c>
      <c r="H127" s="233">
        <v>87006</v>
      </c>
      <c r="I127" s="231">
        <v>120252</v>
      </c>
      <c r="J127" s="234">
        <v>171523</v>
      </c>
    </row>
    <row r="128" spans="1:10" x14ac:dyDescent="0.3">
      <c r="A128" s="147">
        <v>2073</v>
      </c>
      <c r="B128" s="227">
        <v>266</v>
      </c>
      <c r="C128" s="228">
        <v>385</v>
      </c>
      <c r="D128" s="229">
        <v>576</v>
      </c>
      <c r="E128" s="230">
        <v>5234</v>
      </c>
      <c r="F128" s="231">
        <v>6184</v>
      </c>
      <c r="G128" s="232">
        <v>7545</v>
      </c>
      <c r="H128" s="233">
        <v>87999</v>
      </c>
      <c r="I128" s="231">
        <v>121477</v>
      </c>
      <c r="J128" s="234">
        <v>173033</v>
      </c>
    </row>
    <row r="129" spans="1:26" x14ac:dyDescent="0.3">
      <c r="A129" s="147">
        <v>2074</v>
      </c>
      <c r="B129" s="227">
        <v>269</v>
      </c>
      <c r="C129" s="228">
        <v>388</v>
      </c>
      <c r="D129" s="229">
        <v>580</v>
      </c>
      <c r="E129" s="230">
        <v>5309</v>
      </c>
      <c r="F129" s="231">
        <v>6270</v>
      </c>
      <c r="G129" s="232">
        <v>7645</v>
      </c>
      <c r="H129" s="233">
        <v>88992</v>
      </c>
      <c r="I129" s="231">
        <v>122702</v>
      </c>
      <c r="J129" s="234">
        <v>174543</v>
      </c>
    </row>
    <row r="130" spans="1:26" x14ac:dyDescent="0.3">
      <c r="A130" s="147">
        <v>2075</v>
      </c>
      <c r="B130" s="227">
        <v>271</v>
      </c>
      <c r="C130" s="228">
        <v>391</v>
      </c>
      <c r="D130" s="229">
        <v>583</v>
      </c>
      <c r="E130" s="230">
        <v>5383</v>
      </c>
      <c r="F130" s="231">
        <v>6355</v>
      </c>
      <c r="G130" s="232">
        <v>7745</v>
      </c>
      <c r="H130" s="233">
        <v>89985</v>
      </c>
      <c r="I130" s="231">
        <v>123926</v>
      </c>
      <c r="J130" s="234">
        <v>176053</v>
      </c>
    </row>
    <row r="131" spans="1:26" x14ac:dyDescent="0.3">
      <c r="A131" s="147">
        <v>2076</v>
      </c>
      <c r="B131" s="227">
        <v>274</v>
      </c>
      <c r="C131" s="228">
        <v>394</v>
      </c>
      <c r="D131" s="229">
        <v>587</v>
      </c>
      <c r="E131" s="230">
        <v>5458</v>
      </c>
      <c r="F131" s="231">
        <v>6441</v>
      </c>
      <c r="G131" s="232">
        <v>7845</v>
      </c>
      <c r="H131" s="233">
        <v>90978</v>
      </c>
      <c r="I131" s="231">
        <v>125151</v>
      </c>
      <c r="J131" s="234">
        <v>177563</v>
      </c>
    </row>
    <row r="132" spans="1:26" x14ac:dyDescent="0.3">
      <c r="A132" s="147">
        <v>2077</v>
      </c>
      <c r="B132" s="227">
        <v>276</v>
      </c>
      <c r="C132" s="228">
        <v>398</v>
      </c>
      <c r="D132" s="229">
        <v>591</v>
      </c>
      <c r="E132" s="230">
        <v>5532</v>
      </c>
      <c r="F132" s="231">
        <v>6527</v>
      </c>
      <c r="G132" s="232">
        <v>7946</v>
      </c>
      <c r="H132" s="233">
        <v>91971</v>
      </c>
      <c r="I132" s="231">
        <v>126376</v>
      </c>
      <c r="J132" s="234">
        <v>179073</v>
      </c>
    </row>
    <row r="133" spans="1:26" x14ac:dyDescent="0.3">
      <c r="A133" s="147">
        <v>2078</v>
      </c>
      <c r="B133" s="227">
        <v>279</v>
      </c>
      <c r="C133" s="228">
        <v>401</v>
      </c>
      <c r="D133" s="229">
        <v>594</v>
      </c>
      <c r="E133" s="230">
        <v>5607</v>
      </c>
      <c r="F133" s="231">
        <v>6612</v>
      </c>
      <c r="G133" s="232">
        <v>8046</v>
      </c>
      <c r="H133" s="233">
        <v>92964</v>
      </c>
      <c r="I133" s="231">
        <v>127601</v>
      </c>
      <c r="J133" s="234">
        <v>180582</v>
      </c>
    </row>
    <row r="134" spans="1:26" x14ac:dyDescent="0.3">
      <c r="A134" s="147">
        <v>2079</v>
      </c>
      <c r="B134" s="227">
        <v>282</v>
      </c>
      <c r="C134" s="228">
        <v>404</v>
      </c>
      <c r="D134" s="229">
        <v>598</v>
      </c>
      <c r="E134" s="230">
        <v>5681</v>
      </c>
      <c r="F134" s="231">
        <v>6698</v>
      </c>
      <c r="G134" s="232">
        <v>8146</v>
      </c>
      <c r="H134" s="233">
        <v>93958</v>
      </c>
      <c r="I134" s="231">
        <v>128826</v>
      </c>
      <c r="J134" s="234">
        <v>182092</v>
      </c>
    </row>
    <row r="135" spans="1:26" ht="15" thickBot="1" x14ac:dyDescent="0.35">
      <c r="A135" s="148">
        <v>2080</v>
      </c>
      <c r="B135" s="235">
        <v>284</v>
      </c>
      <c r="C135" s="236">
        <v>407</v>
      </c>
      <c r="D135" s="237">
        <v>601</v>
      </c>
      <c r="E135" s="238">
        <v>5756</v>
      </c>
      <c r="F135" s="239">
        <v>6783</v>
      </c>
      <c r="G135" s="240">
        <v>8246</v>
      </c>
      <c r="H135" s="241">
        <v>94951</v>
      </c>
      <c r="I135" s="239">
        <v>130050</v>
      </c>
      <c r="J135" s="242">
        <v>183602</v>
      </c>
    </row>
    <row r="136" spans="1:26" x14ac:dyDescent="0.3">
      <c r="A136" s="149" t="s">
        <v>13</v>
      </c>
    </row>
    <row r="137" spans="1:26" x14ac:dyDescent="0.3">
      <c r="B137" s="150"/>
      <c r="C137" s="151"/>
      <c r="D137" s="151"/>
      <c r="F137" s="151"/>
      <c r="G137" s="151"/>
      <c r="H137" s="151"/>
      <c r="I137" s="151"/>
      <c r="J137" s="151"/>
      <c r="K137" s="151"/>
      <c r="L137" s="151"/>
      <c r="M137" s="151"/>
      <c r="N137" s="151"/>
      <c r="Z137" s="151"/>
    </row>
    <row r="138" spans="1:26" ht="15" thickBot="1" x14ac:dyDescent="0.35"/>
    <row r="139" spans="1:26" ht="15" thickBot="1" x14ac:dyDescent="0.35">
      <c r="B139" s="248" t="s">
        <v>14</v>
      </c>
      <c r="C139" s="249"/>
      <c r="D139" s="249"/>
      <c r="E139" s="249"/>
      <c r="F139" s="249"/>
      <c r="G139" s="249"/>
      <c r="H139" s="249"/>
      <c r="I139" s="249"/>
      <c r="J139" s="249"/>
      <c r="K139" s="249"/>
      <c r="L139" s="249"/>
      <c r="M139" s="249"/>
      <c r="N139" s="250"/>
      <c r="O139" s="250"/>
    </row>
    <row r="140" spans="1:26" ht="15" thickBot="1" x14ac:dyDescent="0.35">
      <c r="B140" s="152" t="s">
        <v>9</v>
      </c>
      <c r="C140" s="153">
        <v>2011</v>
      </c>
      <c r="D140" s="152">
        <v>2012</v>
      </c>
      <c r="E140" s="153">
        <v>2013</v>
      </c>
      <c r="F140" s="153">
        <v>2014</v>
      </c>
      <c r="G140" s="153">
        <v>2015</v>
      </c>
      <c r="H140" s="153">
        <v>2016</v>
      </c>
      <c r="I140" s="153">
        <v>2017</v>
      </c>
      <c r="J140" s="153">
        <v>2018</v>
      </c>
      <c r="K140" s="153">
        <v>2019</v>
      </c>
      <c r="L140" s="153">
        <v>2020</v>
      </c>
      <c r="M140" s="153">
        <v>2021</v>
      </c>
      <c r="N140" s="152">
        <v>2022</v>
      </c>
      <c r="O140" s="152">
        <v>2023</v>
      </c>
      <c r="Z140" s="154"/>
    </row>
    <row r="141" spans="1:26" ht="15" thickBot="1" x14ac:dyDescent="0.35">
      <c r="B141" s="155" t="s">
        <v>15</v>
      </c>
      <c r="C141" s="156">
        <v>91.480999999999995</v>
      </c>
      <c r="D141" s="156">
        <v>93.185000000000002</v>
      </c>
      <c r="E141" s="156">
        <v>94.771000000000001</v>
      </c>
      <c r="F141" s="156">
        <v>96.421000000000006</v>
      </c>
      <c r="G141" s="156">
        <v>97.316000000000003</v>
      </c>
      <c r="H141" s="156">
        <v>98.241</v>
      </c>
      <c r="I141" s="156">
        <v>100</v>
      </c>
      <c r="J141" s="156">
        <v>102.291</v>
      </c>
      <c r="K141" s="156">
        <v>104.008</v>
      </c>
      <c r="L141" s="156">
        <v>105.381</v>
      </c>
      <c r="M141" s="157">
        <v>110.21299999999999</v>
      </c>
      <c r="N141" s="156">
        <v>117.973</v>
      </c>
      <c r="O141" s="156">
        <v>122.273</v>
      </c>
      <c r="Z141" s="158"/>
    </row>
    <row r="142" spans="1:26" ht="15" thickBot="1" x14ac:dyDescent="0.35">
      <c r="B142" s="155" t="s">
        <v>16</v>
      </c>
      <c r="C142" s="159">
        <v>0.86809766466440819</v>
      </c>
      <c r="D142" s="159">
        <v>0.88426756246382177</v>
      </c>
      <c r="E142" s="159">
        <v>0.89931771381937919</v>
      </c>
      <c r="F142" s="159">
        <v>0.91497518528007904</v>
      </c>
      <c r="G142" s="159">
        <v>0.92346817737542819</v>
      </c>
      <c r="H142" s="159">
        <v>0.93224585077006294</v>
      </c>
      <c r="I142" s="159">
        <v>0.94893766428483317</v>
      </c>
      <c r="J142" s="159">
        <v>0.97067782617359866</v>
      </c>
      <c r="K142" s="159">
        <v>0.98697108586936921</v>
      </c>
      <c r="L142" s="159">
        <v>1</v>
      </c>
      <c r="M142" s="159">
        <v>1.0458526679382432</v>
      </c>
      <c r="N142" s="155">
        <v>1.1194902306867462</v>
      </c>
      <c r="O142" s="155">
        <v>1.160294550250994</v>
      </c>
      <c r="Z142" s="160"/>
    </row>
    <row r="143" spans="1:26" x14ac:dyDescent="0.3">
      <c r="B143" s="151" t="s">
        <v>89</v>
      </c>
    </row>
    <row r="144" spans="1:26" x14ac:dyDescent="0.3">
      <c r="B144" s="151"/>
    </row>
    <row r="145" spans="2:2" x14ac:dyDescent="0.3">
      <c r="B145" s="151"/>
    </row>
  </sheetData>
  <sheetProtection sheet="1" objects="1" scenarios="1"/>
  <mergeCells count="12">
    <mergeCell ref="M7:O7"/>
    <mergeCell ref="B2:C2"/>
    <mergeCell ref="B3:C3"/>
    <mergeCell ref="A72:J72"/>
    <mergeCell ref="M5:O5"/>
    <mergeCell ref="B5:D5"/>
    <mergeCell ref="G5:I5"/>
    <mergeCell ref="J5:L5"/>
    <mergeCell ref="E7:E8"/>
    <mergeCell ref="G4:O4"/>
    <mergeCell ref="G7:I7"/>
    <mergeCell ref="J7:L7"/>
  </mergeCells>
  <conditionalFormatting sqref="E9:E69">
    <cfRule type="expression" dxfId="0" priority="2">
      <formula>NOT(AND(ISBLANK(B9), ISBLANK(C9)))</formula>
    </cfRule>
  </conditionalFormatting>
  <dataValidations count="2">
    <dataValidation type="list" allowBlank="1" showInputMessage="1" showErrorMessage="1" sqref="D2" xr:uid="{B433248B-DD39-482E-983E-195CAE23921F}">
      <formula1>"2020, 2021, 2022, 2023, 2024, 2025, 2026, 2027, 2028, 2029"</formula1>
    </dataValidation>
    <dataValidation type="list" allowBlank="1" showInputMessage="1" showErrorMessage="1" sqref="D3" xr:uid="{AA691FA9-9CE6-4AE3-820D-3DB55E39E08B}">
      <formula1>$C$140:$O$140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98F98-8CA9-460A-91D3-684B03361613}">
  <sheetPr>
    <tabColor rgb="FFFF0000"/>
  </sheetPr>
  <dimension ref="A1:T68"/>
  <sheetViews>
    <sheetView workbookViewId="0"/>
  </sheetViews>
  <sheetFormatPr defaultRowHeight="14.4" x14ac:dyDescent="0.3"/>
  <cols>
    <col min="1" max="1" width="5.33203125" bestFit="1" customWidth="1"/>
    <col min="2" max="4" width="14.6640625" customWidth="1"/>
    <col min="6" max="6" width="40" bestFit="1" customWidth="1"/>
    <col min="7" max="9" width="19.6640625" style="67" customWidth="1"/>
    <col min="11" max="11" width="6.33203125" bestFit="1" customWidth="1"/>
    <col min="12" max="20" width="19.6640625" customWidth="1"/>
  </cols>
  <sheetData>
    <row r="1" spans="1:20" ht="15" thickBot="1" x14ac:dyDescent="0.35">
      <c r="M1" s="254"/>
    </row>
    <row r="2" spans="1:20" ht="15" thickBot="1" x14ac:dyDescent="0.35">
      <c r="A2" s="292" t="s">
        <v>2</v>
      </c>
      <c r="B2" s="293"/>
      <c r="C2" s="293"/>
      <c r="D2" s="294"/>
      <c r="F2" s="300" t="s">
        <v>84</v>
      </c>
      <c r="G2" s="301"/>
      <c r="H2" s="301"/>
      <c r="I2" s="302"/>
      <c r="L2" s="263" t="str">
        <f>_xlfn.CONCAT("Discounted, Monetized Value of Emission Changes, discounted to ",Data!$D$2," (millions, ",Data!$D$3,"$) - Constant Discounting")</f>
        <v>Discounted, Monetized Value of Emission Changes, discounted to 2021 (millions, 2019$) - Constant Discounting</v>
      </c>
      <c r="M2" s="264"/>
      <c r="N2" s="264"/>
      <c r="O2" s="264"/>
      <c r="P2" s="264"/>
      <c r="Q2" s="264"/>
      <c r="R2" s="264"/>
      <c r="S2" s="264"/>
      <c r="T2" s="265"/>
    </row>
    <row r="3" spans="1:20" ht="30" customHeight="1" thickBot="1" x14ac:dyDescent="0.35">
      <c r="A3" s="298" t="s">
        <v>9</v>
      </c>
      <c r="B3" s="295" t="s">
        <v>58</v>
      </c>
      <c r="C3" s="296"/>
      <c r="D3" s="297"/>
      <c r="L3" s="273" t="str">
        <f>_xlfn.CONCAT("Discounted, Monetized Value of CO2 Emissions Changes",CHAR(10)," (millions, ",Data!$D$3,"$)")</f>
        <v>Discounted, Monetized Value of CO2 Emissions Changes
 (millions, 2019$)</v>
      </c>
      <c r="M3" s="274"/>
      <c r="N3" s="275"/>
      <c r="O3" s="273" t="str">
        <f>_xlfn.CONCAT("Discounted, Monetized Value of CH4 Emissions Changes",CHAR(10)," (millions, ",Data!$D$3,"$)")</f>
        <v>Discounted, Monetized Value of CH4 Emissions Changes
 (millions, 2019$)</v>
      </c>
      <c r="P3" s="274"/>
      <c r="Q3" s="275"/>
      <c r="R3" s="276" t="str">
        <f>_xlfn.CONCAT("Discounted, Monetized Value of N2O Emissions Changes",CHAR(10)," (millions, ",Data!$D$3,"$)")</f>
        <v>Discounted, Monetized Value of N2O Emissions Changes
 (millions, 2019$)</v>
      </c>
      <c r="S3" s="274"/>
      <c r="T3" s="275"/>
    </row>
    <row r="4" spans="1:20" ht="15" thickBot="1" x14ac:dyDescent="0.35">
      <c r="A4" s="299"/>
      <c r="B4" s="126" t="s">
        <v>6</v>
      </c>
      <c r="C4" s="127" t="s">
        <v>7</v>
      </c>
      <c r="D4" s="128" t="s">
        <v>8</v>
      </c>
      <c r="F4" s="106" t="s">
        <v>56</v>
      </c>
      <c r="G4" s="107">
        <f>MAX(COUNTA(Data!B9:B69),COUNTA(Data!C9:C69),COUNTA(Data!D9:D69))</f>
        <v>0</v>
      </c>
      <c r="L4" s="277" t="str">
        <f>_xlfn.CONCAT("Discounted Back to ", Data!$D$2)</f>
        <v>Discounted Back to 2021</v>
      </c>
      <c r="M4" s="278"/>
      <c r="N4" s="279"/>
      <c r="O4" s="280" t="str">
        <f>_xlfn.CONCAT("Discounted Back to ", Data!$D$2)</f>
        <v>Discounted Back to 2021</v>
      </c>
      <c r="P4" s="281"/>
      <c r="Q4" s="282"/>
      <c r="R4" s="283" t="str">
        <f>_xlfn.CONCAT("Discounted Back to ", Data!$D$2)</f>
        <v>Discounted Back to 2021</v>
      </c>
      <c r="S4" s="284"/>
      <c r="T4" s="285"/>
    </row>
    <row r="5" spans="1:20" ht="15" thickBot="1" x14ac:dyDescent="0.35">
      <c r="A5" s="6">
        <v>2020</v>
      </c>
      <c r="B5" s="22" t="str">
        <f>IF(ISBLANK(Data!B9), "", Data!B9)</f>
        <v/>
      </c>
      <c r="C5" s="23" t="str">
        <f>IF(ISBLANK(Data!C9), "", Data!C9)</f>
        <v/>
      </c>
      <c r="D5" s="24" t="str">
        <f>IF(ISBLANK(Data!D9), "", Data!D9)</f>
        <v/>
      </c>
      <c r="F5" s="52" t="s">
        <v>12</v>
      </c>
      <c r="G5" s="108">
        <v>2.5000000000000001E-2</v>
      </c>
      <c r="H5" s="108">
        <v>0.02</v>
      </c>
      <c r="I5" s="109">
        <v>1.4999999999999999E-2</v>
      </c>
      <c r="K5" s="92"/>
      <c r="L5" s="37" t="s">
        <v>6</v>
      </c>
      <c r="M5" s="38" t="s">
        <v>6</v>
      </c>
      <c r="N5" s="39" t="s">
        <v>6</v>
      </c>
      <c r="O5" s="37" t="s">
        <v>7</v>
      </c>
      <c r="P5" s="38" t="s">
        <v>7</v>
      </c>
      <c r="Q5" s="40" t="s">
        <v>7</v>
      </c>
      <c r="R5" s="41" t="s">
        <v>8</v>
      </c>
      <c r="S5" s="38" t="s">
        <v>8</v>
      </c>
      <c r="T5" s="40" t="s">
        <v>8</v>
      </c>
    </row>
    <row r="6" spans="1:20" ht="15" thickBot="1" x14ac:dyDescent="0.35">
      <c r="A6" s="13">
        <v>2021</v>
      </c>
      <c r="B6" s="22" t="str">
        <f>IF(ISBLANK(Data!B10), "", Data!B10)</f>
        <v/>
      </c>
      <c r="C6" s="23" t="str">
        <f>IF(ISBLANK(Data!C10), "", Data!C10)</f>
        <v/>
      </c>
      <c r="D6" s="24" t="str">
        <f>IF(ISBLANK(Data!D10), "", Data!D10)</f>
        <v/>
      </c>
      <c r="K6" s="15" t="s">
        <v>9</v>
      </c>
      <c r="L6" s="43">
        <v>2.5000000000000001E-2</v>
      </c>
      <c r="M6" s="44">
        <v>0.02</v>
      </c>
      <c r="N6" s="45">
        <v>1.4999999999999999E-2</v>
      </c>
      <c r="O6" s="43">
        <v>2.5000000000000001E-2</v>
      </c>
      <c r="P6" s="44">
        <v>0.02</v>
      </c>
      <c r="Q6" s="46">
        <v>1.4999999999999999E-2</v>
      </c>
      <c r="R6" s="47">
        <v>2.5000000000000001E-2</v>
      </c>
      <c r="S6" s="44">
        <v>0.02</v>
      </c>
      <c r="T6" s="46">
        <v>1.4999999999999999E-2</v>
      </c>
    </row>
    <row r="7" spans="1:20" ht="15" thickBot="1" x14ac:dyDescent="0.35">
      <c r="A7" s="13">
        <v>2022</v>
      </c>
      <c r="B7" s="22" t="str">
        <f>IF(ISBLANK(Data!B11), "", Data!B11)</f>
        <v/>
      </c>
      <c r="C7" s="23" t="str">
        <f>IF(ISBLANK(Data!C11), "", Data!C11)</f>
        <v/>
      </c>
      <c r="D7" s="24" t="str">
        <f>IF(ISBLANK(Data!D11), "", Data!D11)</f>
        <v/>
      </c>
      <c r="F7" s="286" t="str">
        <f>_xlfn.CONCAT("Present and Annualized Values of CO2 Emission Changes"," (millions, ",Data!D3,"$)")</f>
        <v>Present and Annualized Values of CO2 Emission Changes (millions, 2019$)</v>
      </c>
      <c r="G7" s="287"/>
      <c r="H7" s="287"/>
      <c r="I7" s="288"/>
      <c r="K7" s="6">
        <v>2020</v>
      </c>
      <c r="L7" s="20" t="str">
        <f>IFERROR(Data!G9*(1/(1+L$6)^(Data!$A9-Data!$D$2)),"")</f>
        <v/>
      </c>
      <c r="M7" s="20" t="str">
        <f>IFERROR(Data!H9*(1/(1+M$6)^(Data!$A9-Data!$D$2)),"")</f>
        <v/>
      </c>
      <c r="N7" s="20" t="str">
        <f>IFERROR(Data!I9*(1/(1+N$6)^(Data!$A9-Data!$D$2)),"")</f>
        <v/>
      </c>
      <c r="O7" s="20" t="str">
        <f>IFERROR(Data!J9*(1/(1+O$6)^(Data!$A9-Data!$D$2)),"")</f>
        <v/>
      </c>
      <c r="P7" s="20" t="str">
        <f>IFERROR(Data!K9*(1/(1+P$6)^(Data!$A9-Data!$D$2)),"")</f>
        <v/>
      </c>
      <c r="Q7" s="20" t="str">
        <f>IFERROR(Data!L9*(1/(1+Q$6)^(Data!$A9-Data!$D$2)),"")</f>
        <v/>
      </c>
      <c r="R7" s="20" t="str">
        <f>IFERROR(Data!M9*(1/(1+R$6)^(Data!$A9-Data!$D$2)),"")</f>
        <v/>
      </c>
      <c r="S7" s="20" t="str">
        <f>IFERROR(Data!N9*(1/(1+S$6)^(Data!$A9-Data!$D$2)),"")</f>
        <v/>
      </c>
      <c r="T7" s="20" t="str">
        <f>IFERROR(Data!O9*(1/(1+T$6)^(Data!$A9-Data!$D$2)),"")</f>
        <v/>
      </c>
    </row>
    <row r="8" spans="1:20" x14ac:dyDescent="0.3">
      <c r="A8" s="13">
        <v>2023</v>
      </c>
      <c r="B8" s="22" t="str">
        <f>IF(ISBLANK(Data!B12), "", Data!B12)</f>
        <v/>
      </c>
      <c r="C8" s="23" t="str">
        <f>IF(ISBLANK(Data!C12), "", Data!C12)</f>
        <v/>
      </c>
      <c r="D8" s="24" t="str">
        <f>IF(ISBLANK(Data!D12), "", Data!D12)</f>
        <v/>
      </c>
      <c r="F8" s="110" t="s">
        <v>18</v>
      </c>
      <c r="G8" s="111" t="s">
        <v>6</v>
      </c>
      <c r="H8" s="111" t="s">
        <v>6</v>
      </c>
      <c r="I8" s="112" t="s">
        <v>6</v>
      </c>
      <c r="K8" s="13">
        <v>2021</v>
      </c>
      <c r="L8" s="20" t="str">
        <f>IFERROR(Data!G10*(1/(1+L$6)^(Data!$A10-Data!$D$2)),"")</f>
        <v/>
      </c>
      <c r="M8" s="20" t="str">
        <f>IFERROR(Data!H10*(1/(1+M$6)^(Data!$A10-Data!$D$2)),"")</f>
        <v/>
      </c>
      <c r="N8" s="20" t="str">
        <f>IFERROR(Data!I10*(1/(1+N$6)^(Data!$A10-Data!$D$2)),"")</f>
        <v/>
      </c>
      <c r="O8" s="20" t="str">
        <f>IFERROR(Data!J10*(1/(1+O$6)^(Data!$A10-Data!$D$2)),"")</f>
        <v/>
      </c>
      <c r="P8" s="20" t="str">
        <f>IFERROR(Data!K10*(1/(1+P$6)^(Data!$A10-Data!$D$2)),"")</f>
        <v/>
      </c>
      <c r="Q8" s="20" t="str">
        <f>IFERROR(Data!L10*(1/(1+Q$6)^(Data!$A10-Data!$D$2)),"")</f>
        <v/>
      </c>
      <c r="R8" s="20" t="str">
        <f>IFERROR(Data!M10*(1/(1+R$6)^(Data!$A10-Data!$D$2)),"")</f>
        <v/>
      </c>
      <c r="S8" s="20" t="str">
        <f>IFERROR(Data!N10*(1/(1+S$6)^(Data!$A10-Data!$D$2)),"")</f>
        <v/>
      </c>
      <c r="T8" s="20" t="str">
        <f>IFERROR(Data!O10*(1/(1+T$6)^(Data!$A10-Data!$D$2)),"")</f>
        <v/>
      </c>
    </row>
    <row r="9" spans="1:20" ht="15" thickBot="1" x14ac:dyDescent="0.35">
      <c r="A9" s="13">
        <v>2024</v>
      </c>
      <c r="B9" s="22" t="str">
        <f>IF(ISBLANK(Data!B13), "", Data!B13)</f>
        <v/>
      </c>
      <c r="C9" s="23" t="str">
        <f>IF(ISBLANK(Data!C13), "", Data!C13)</f>
        <v/>
      </c>
      <c r="D9" s="24" t="str">
        <f>IF(ISBLANK(Data!D13), "", Data!D13)</f>
        <v/>
      </c>
      <c r="F9" s="113" t="s">
        <v>12</v>
      </c>
      <c r="G9" s="114">
        <v>2.5000000000000001E-2</v>
      </c>
      <c r="H9" s="114">
        <v>0.02</v>
      </c>
      <c r="I9" s="115">
        <v>1.4999999999999999E-2</v>
      </c>
      <c r="K9" s="13">
        <v>2022</v>
      </c>
      <c r="L9" s="20" t="str">
        <f>IFERROR(Data!G11*(1/(1+L$6)^(Data!$A11-Data!$D$2)),"")</f>
        <v/>
      </c>
      <c r="M9" s="20" t="str">
        <f>IFERROR(Data!H11*(1/(1+M$6)^(Data!$A11-Data!$D$2)),"")</f>
        <v/>
      </c>
      <c r="N9" s="20" t="str">
        <f>IFERROR(Data!I11*(1/(1+N$6)^(Data!$A11-Data!$D$2)),"")</f>
        <v/>
      </c>
      <c r="O9" s="20" t="str">
        <f>IFERROR(Data!J11*(1/(1+O$6)^(Data!$A11-Data!$D$2)),"")</f>
        <v/>
      </c>
      <c r="P9" s="20" t="str">
        <f>IFERROR(Data!K11*(1/(1+P$6)^(Data!$A11-Data!$D$2)),"")</f>
        <v/>
      </c>
      <c r="Q9" s="20" t="str">
        <f>IFERROR(Data!L11*(1/(1+Q$6)^(Data!$A11-Data!$D$2)),"")</f>
        <v/>
      </c>
      <c r="R9" s="20" t="str">
        <f>IFERROR(Data!M11*(1/(1+R$6)^(Data!$A11-Data!$D$2)),"")</f>
        <v/>
      </c>
      <c r="S9" s="20" t="str">
        <f>IFERROR(Data!N11*(1/(1+S$6)^(Data!$A11-Data!$D$2)),"")</f>
        <v/>
      </c>
      <c r="T9" s="20" t="str">
        <f>IFERROR(Data!O11*(1/(1+T$6)^(Data!$A11-Data!$D$2)),"")</f>
        <v/>
      </c>
    </row>
    <row r="10" spans="1:20" x14ac:dyDescent="0.3">
      <c r="A10" s="13">
        <v>2025</v>
      </c>
      <c r="B10" s="22" t="str">
        <f>IF(ISBLANK(Data!B14), "", Data!B14)</f>
        <v/>
      </c>
      <c r="C10" s="23" t="str">
        <f>IF(ISBLANK(Data!C14), "", Data!C14)</f>
        <v/>
      </c>
      <c r="D10" s="24" t="str">
        <f>IF(ISBLANK(Data!D14), "", Data!D14)</f>
        <v/>
      </c>
      <c r="F10" s="50" t="str">
        <f>_xlfn.CONCAT("Present Value in ",Data!D2," (",Data!D3,"$)")</f>
        <v>Present Value in 2021 (2019$)</v>
      </c>
      <c r="G10" s="59">
        <f>L68</f>
        <v>0</v>
      </c>
      <c r="H10" s="59">
        <f t="shared" ref="H10:I10" si="0">M68</f>
        <v>0</v>
      </c>
      <c r="I10" s="59">
        <f t="shared" si="0"/>
        <v>0</v>
      </c>
      <c r="K10" s="13">
        <v>2023</v>
      </c>
      <c r="L10" s="20" t="str">
        <f>IFERROR(Data!G12*(1/(1+L$6)^(Data!$A12-Data!$D$2)),"")</f>
        <v/>
      </c>
      <c r="M10" s="20" t="str">
        <f>IFERROR(Data!H12*(1/(1+M$6)^(Data!$A12-Data!$D$2)),"")</f>
        <v/>
      </c>
      <c r="N10" s="20" t="str">
        <f>IFERROR(Data!I12*(1/(1+N$6)^(Data!$A12-Data!$D$2)),"")</f>
        <v/>
      </c>
      <c r="O10" s="20" t="str">
        <f>IFERROR(Data!J12*(1/(1+O$6)^(Data!$A12-Data!$D$2)),"")</f>
        <v/>
      </c>
      <c r="P10" s="20" t="str">
        <f>IFERROR(Data!K12*(1/(1+P$6)^(Data!$A12-Data!$D$2)),"")</f>
        <v/>
      </c>
      <c r="Q10" s="20" t="str">
        <f>IFERROR(Data!L12*(1/(1+Q$6)^(Data!$A12-Data!$D$2)),"")</f>
        <v/>
      </c>
      <c r="R10" s="20" t="str">
        <f>IFERROR(Data!M12*(1/(1+R$6)^(Data!$A12-Data!$D$2)),"")</f>
        <v/>
      </c>
      <c r="S10" s="20" t="str">
        <f>IFERROR(Data!N12*(1/(1+S$6)^(Data!$A12-Data!$D$2)),"")</f>
        <v/>
      </c>
      <c r="T10" s="20" t="str">
        <f>IFERROR(Data!O12*(1/(1+T$6)^(Data!$A12-Data!$D$2)),"")</f>
        <v/>
      </c>
    </row>
    <row r="11" spans="1:20" ht="15" thickBot="1" x14ac:dyDescent="0.35">
      <c r="A11" s="13">
        <v>2026</v>
      </c>
      <c r="B11" s="22" t="str">
        <f>IF(ISBLANK(Data!B15), "", Data!B15)</f>
        <v/>
      </c>
      <c r="C11" s="23" t="str">
        <f>IF(ISBLANK(Data!C15), "", Data!C15)</f>
        <v/>
      </c>
      <c r="D11" s="24" t="str">
        <f>IF(ISBLANK(Data!D15), "", Data!D15)</f>
        <v/>
      </c>
      <c r="F11" s="51" t="str">
        <f>_xlfn.CONCAT("Annualized Value (",G4," Years, ",Data!D3,"$)")</f>
        <v>Annualized Value (0 Years, 2019$)</v>
      </c>
      <c r="G11" s="60">
        <f>IF(G10=0,0, PMT(G$5,$G$4,-G10))</f>
        <v>0</v>
      </c>
      <c r="H11" s="60">
        <f t="shared" ref="H11:I11" si="1">IF(H10=0,0, PMT(H$5,$G$4,-H10))</f>
        <v>0</v>
      </c>
      <c r="I11" s="60">
        <f t="shared" si="1"/>
        <v>0</v>
      </c>
      <c r="K11" s="13">
        <v>2024</v>
      </c>
      <c r="L11" s="20" t="str">
        <f>IFERROR(Data!G13*(1/(1+L$6)^(Data!$A13-Data!$D$2)),"")</f>
        <v/>
      </c>
      <c r="M11" s="20" t="str">
        <f>IFERROR(Data!H13*(1/(1+M$6)^(Data!$A13-Data!$D$2)),"")</f>
        <v/>
      </c>
      <c r="N11" s="20" t="str">
        <f>IFERROR(Data!I13*(1/(1+N$6)^(Data!$A13-Data!$D$2)),"")</f>
        <v/>
      </c>
      <c r="O11" s="20" t="str">
        <f>IFERROR(Data!J13*(1/(1+O$6)^(Data!$A13-Data!$D$2)),"")</f>
        <v/>
      </c>
      <c r="P11" s="20" t="str">
        <f>IFERROR(Data!K13*(1/(1+P$6)^(Data!$A13-Data!$D$2)),"")</f>
        <v/>
      </c>
      <c r="Q11" s="20" t="str">
        <f>IFERROR(Data!L13*(1/(1+Q$6)^(Data!$A13-Data!$D$2)),"")</f>
        <v/>
      </c>
      <c r="R11" s="20" t="str">
        <f>IFERROR(Data!M13*(1/(1+R$6)^(Data!$A13-Data!$D$2)),"")</f>
        <v/>
      </c>
      <c r="S11" s="20" t="str">
        <f>IFERROR(Data!N13*(1/(1+S$6)^(Data!$A13-Data!$D$2)),"")</f>
        <v/>
      </c>
      <c r="T11" s="20" t="str">
        <f>IFERROR(Data!O13*(1/(1+T$6)^(Data!$A13-Data!$D$2)),"")</f>
        <v/>
      </c>
    </row>
    <row r="12" spans="1:20" ht="15" thickBot="1" x14ac:dyDescent="0.35">
      <c r="A12" s="13">
        <v>2027</v>
      </c>
      <c r="B12" s="22" t="str">
        <f>IF(ISBLANK(Data!B16), "", Data!B16)</f>
        <v/>
      </c>
      <c r="C12" s="23" t="str">
        <f>IF(ISBLANK(Data!C16), "", Data!C16)</f>
        <v/>
      </c>
      <c r="D12" s="24" t="str">
        <f>IF(ISBLANK(Data!D16), "", Data!D16)</f>
        <v/>
      </c>
      <c r="K12" s="13">
        <v>2025</v>
      </c>
      <c r="L12" s="20" t="str">
        <f>IFERROR(Data!G14*(1/(1+L$6)^(Data!$A14-Data!$D$2)),"")</f>
        <v/>
      </c>
      <c r="M12" s="20" t="str">
        <f>IFERROR(Data!H14*(1/(1+M$6)^(Data!$A14-Data!$D$2)),"")</f>
        <v/>
      </c>
      <c r="N12" s="20" t="str">
        <f>IFERROR(Data!I14*(1/(1+N$6)^(Data!$A14-Data!$D$2)),"")</f>
        <v/>
      </c>
      <c r="O12" s="20" t="str">
        <f>IFERROR(Data!J14*(1/(1+O$6)^(Data!$A14-Data!$D$2)),"")</f>
        <v/>
      </c>
      <c r="P12" s="20" t="str">
        <f>IFERROR(Data!K14*(1/(1+P$6)^(Data!$A14-Data!$D$2)),"")</f>
        <v/>
      </c>
      <c r="Q12" s="20" t="str">
        <f>IFERROR(Data!L14*(1/(1+Q$6)^(Data!$A14-Data!$D$2)),"")</f>
        <v/>
      </c>
      <c r="R12" s="20" t="str">
        <f>IFERROR(Data!M14*(1/(1+R$6)^(Data!$A14-Data!$D$2)),"")</f>
        <v/>
      </c>
      <c r="S12" s="20" t="str">
        <f>IFERROR(Data!N14*(1/(1+S$6)^(Data!$A14-Data!$D$2)),"")</f>
        <v/>
      </c>
      <c r="T12" s="20" t="str">
        <f>IFERROR(Data!O14*(1/(1+T$6)^(Data!$A14-Data!$D$2)),"")</f>
        <v/>
      </c>
    </row>
    <row r="13" spans="1:20" ht="15" thickBot="1" x14ac:dyDescent="0.35">
      <c r="A13" s="13">
        <v>2028</v>
      </c>
      <c r="B13" s="22" t="str">
        <f>IF(ISBLANK(Data!B17), "", Data!B17)</f>
        <v/>
      </c>
      <c r="C13" s="23" t="str">
        <f>IF(ISBLANK(Data!C17), "", Data!C17)</f>
        <v/>
      </c>
      <c r="D13" s="24" t="str">
        <f>IF(ISBLANK(Data!D17), "", Data!D17)</f>
        <v/>
      </c>
      <c r="F13" s="286" t="str">
        <f>_xlfn.CONCAT("Present and Annualized Values of CH4 Emission Changes"," (millions, ",Data!D3,"$)")</f>
        <v>Present and Annualized Values of CH4 Emission Changes (millions, 2019$)</v>
      </c>
      <c r="G13" s="287"/>
      <c r="H13" s="287"/>
      <c r="I13" s="288"/>
      <c r="K13" s="13">
        <v>2026</v>
      </c>
      <c r="L13" s="20" t="str">
        <f>IFERROR(Data!G15*(1/(1+L$6)^(Data!$A15-Data!$D$2)),"")</f>
        <v/>
      </c>
      <c r="M13" s="20" t="str">
        <f>IFERROR(Data!H15*(1/(1+M$6)^(Data!$A15-Data!$D$2)),"")</f>
        <v/>
      </c>
      <c r="N13" s="20" t="str">
        <f>IFERROR(Data!I15*(1/(1+N$6)^(Data!$A15-Data!$D$2)),"")</f>
        <v/>
      </c>
      <c r="O13" s="20" t="str">
        <f>IFERROR(Data!J15*(1/(1+O$6)^(Data!$A15-Data!$D$2)),"")</f>
        <v/>
      </c>
      <c r="P13" s="20" t="str">
        <f>IFERROR(Data!K15*(1/(1+P$6)^(Data!$A15-Data!$D$2)),"")</f>
        <v/>
      </c>
      <c r="Q13" s="20" t="str">
        <f>IFERROR(Data!L15*(1/(1+Q$6)^(Data!$A15-Data!$D$2)),"")</f>
        <v/>
      </c>
      <c r="R13" s="20" t="str">
        <f>IFERROR(Data!M15*(1/(1+R$6)^(Data!$A15-Data!$D$2)),"")</f>
        <v/>
      </c>
      <c r="S13" s="20" t="str">
        <f>IFERROR(Data!N15*(1/(1+S$6)^(Data!$A15-Data!$D$2)),"")</f>
        <v/>
      </c>
      <c r="T13" s="20" t="str">
        <f>IFERROR(Data!O15*(1/(1+T$6)^(Data!$A15-Data!$D$2)),"")</f>
        <v/>
      </c>
    </row>
    <row r="14" spans="1:20" x14ac:dyDescent="0.3">
      <c r="A14" s="13">
        <v>2029</v>
      </c>
      <c r="B14" s="22" t="str">
        <f>IF(ISBLANK(Data!B18), "", Data!B18)</f>
        <v/>
      </c>
      <c r="C14" s="23" t="str">
        <f>IF(ISBLANK(Data!C18), "", Data!C18)</f>
        <v/>
      </c>
      <c r="D14" s="24" t="str">
        <f>IF(ISBLANK(Data!D18), "", Data!D18)</f>
        <v/>
      </c>
      <c r="F14" s="110" t="s">
        <v>18</v>
      </c>
      <c r="G14" s="111" t="s">
        <v>7</v>
      </c>
      <c r="H14" s="111" t="s">
        <v>7</v>
      </c>
      <c r="I14" s="112" t="s">
        <v>7</v>
      </c>
      <c r="K14" s="13">
        <v>2027</v>
      </c>
      <c r="L14" s="20" t="str">
        <f>IFERROR(Data!G16*(1/(1+L$6)^(Data!$A16-Data!$D$2)),"")</f>
        <v/>
      </c>
      <c r="M14" s="20" t="str">
        <f>IFERROR(Data!H16*(1/(1+M$6)^(Data!$A16-Data!$D$2)),"")</f>
        <v/>
      </c>
      <c r="N14" s="20" t="str">
        <f>IFERROR(Data!I16*(1/(1+N$6)^(Data!$A16-Data!$D$2)),"")</f>
        <v/>
      </c>
      <c r="O14" s="20" t="str">
        <f>IFERROR(Data!J16*(1/(1+O$6)^(Data!$A16-Data!$D$2)),"")</f>
        <v/>
      </c>
      <c r="P14" s="20" t="str">
        <f>IFERROR(Data!K16*(1/(1+P$6)^(Data!$A16-Data!$D$2)),"")</f>
        <v/>
      </c>
      <c r="Q14" s="20" t="str">
        <f>IFERROR(Data!L16*(1/(1+Q$6)^(Data!$A16-Data!$D$2)),"")</f>
        <v/>
      </c>
      <c r="R14" s="20" t="str">
        <f>IFERROR(Data!M16*(1/(1+R$6)^(Data!$A16-Data!$D$2)),"")</f>
        <v/>
      </c>
      <c r="S14" s="20" t="str">
        <f>IFERROR(Data!N16*(1/(1+S$6)^(Data!$A16-Data!$D$2)),"")</f>
        <v/>
      </c>
      <c r="T14" s="20" t="str">
        <f>IFERROR(Data!O16*(1/(1+T$6)^(Data!$A16-Data!$D$2)),"")</f>
        <v/>
      </c>
    </row>
    <row r="15" spans="1:20" ht="15" thickBot="1" x14ac:dyDescent="0.35">
      <c r="A15" s="13">
        <v>2030</v>
      </c>
      <c r="B15" s="22" t="str">
        <f>IF(ISBLANK(Data!B19), "", Data!B19)</f>
        <v/>
      </c>
      <c r="C15" s="23" t="str">
        <f>IF(ISBLANK(Data!C19), "", Data!C19)</f>
        <v/>
      </c>
      <c r="D15" s="24" t="str">
        <f>IF(ISBLANK(Data!D19), "", Data!D19)</f>
        <v/>
      </c>
      <c r="F15" s="113" t="s">
        <v>12</v>
      </c>
      <c r="G15" s="114">
        <v>2.5000000000000001E-2</v>
      </c>
      <c r="H15" s="114">
        <v>0.02</v>
      </c>
      <c r="I15" s="115">
        <v>1.4999999999999999E-2</v>
      </c>
      <c r="K15" s="13">
        <v>2028</v>
      </c>
      <c r="L15" s="20" t="str">
        <f>IFERROR(Data!G17*(1/(1+L$6)^(Data!$A17-Data!$D$2)),"")</f>
        <v/>
      </c>
      <c r="M15" s="20" t="str">
        <f>IFERROR(Data!H17*(1/(1+M$6)^(Data!$A17-Data!$D$2)),"")</f>
        <v/>
      </c>
      <c r="N15" s="20" t="str">
        <f>IFERROR(Data!I17*(1/(1+N$6)^(Data!$A17-Data!$D$2)),"")</f>
        <v/>
      </c>
      <c r="O15" s="20" t="str">
        <f>IFERROR(Data!J17*(1/(1+O$6)^(Data!$A17-Data!$D$2)),"")</f>
        <v/>
      </c>
      <c r="P15" s="20" t="str">
        <f>IFERROR(Data!K17*(1/(1+P$6)^(Data!$A17-Data!$D$2)),"")</f>
        <v/>
      </c>
      <c r="Q15" s="20" t="str">
        <f>IFERROR(Data!L17*(1/(1+Q$6)^(Data!$A17-Data!$D$2)),"")</f>
        <v/>
      </c>
      <c r="R15" s="20" t="str">
        <f>IFERROR(Data!M17*(1/(1+R$6)^(Data!$A17-Data!$D$2)),"")</f>
        <v/>
      </c>
      <c r="S15" s="20" t="str">
        <f>IFERROR(Data!N17*(1/(1+S$6)^(Data!$A17-Data!$D$2)),"")</f>
        <v/>
      </c>
      <c r="T15" s="20" t="str">
        <f>IFERROR(Data!O17*(1/(1+T$6)^(Data!$A17-Data!$D$2)),"")</f>
        <v/>
      </c>
    </row>
    <row r="16" spans="1:20" x14ac:dyDescent="0.3">
      <c r="A16" s="13">
        <v>2031</v>
      </c>
      <c r="B16" s="22" t="str">
        <f>IF(ISBLANK(Data!B20), "", Data!B20)</f>
        <v/>
      </c>
      <c r="C16" s="23" t="str">
        <f>IF(ISBLANK(Data!C20), "", Data!C20)</f>
        <v/>
      </c>
      <c r="D16" s="24" t="str">
        <f>IF(ISBLANK(Data!D20), "", Data!D20)</f>
        <v/>
      </c>
      <c r="F16" s="50" t="str">
        <f>_xlfn.CONCAT("Present Value in ",Data!D2," (",Data!D3,"$)")</f>
        <v>Present Value in 2021 (2019$)</v>
      </c>
      <c r="G16" s="59">
        <f>O68</f>
        <v>0</v>
      </c>
      <c r="H16" s="59">
        <f t="shared" ref="H16:I16" si="2">P68</f>
        <v>0</v>
      </c>
      <c r="I16" s="59">
        <f t="shared" si="2"/>
        <v>0</v>
      </c>
      <c r="K16" s="13">
        <v>2029</v>
      </c>
      <c r="L16" s="20" t="str">
        <f>IFERROR(Data!G18*(1/(1+L$6)^(Data!$A18-Data!$D$2)),"")</f>
        <v/>
      </c>
      <c r="M16" s="20" t="str">
        <f>IFERROR(Data!H18*(1/(1+M$6)^(Data!$A18-Data!$D$2)),"")</f>
        <v/>
      </c>
      <c r="N16" s="20" t="str">
        <f>IFERROR(Data!I18*(1/(1+N$6)^(Data!$A18-Data!$D$2)),"")</f>
        <v/>
      </c>
      <c r="O16" s="20" t="str">
        <f>IFERROR(Data!J18*(1/(1+O$6)^(Data!$A18-Data!$D$2)),"")</f>
        <v/>
      </c>
      <c r="P16" s="20" t="str">
        <f>IFERROR(Data!K18*(1/(1+P$6)^(Data!$A18-Data!$D$2)),"")</f>
        <v/>
      </c>
      <c r="Q16" s="20" t="str">
        <f>IFERROR(Data!L18*(1/(1+Q$6)^(Data!$A18-Data!$D$2)),"")</f>
        <v/>
      </c>
      <c r="R16" s="20" t="str">
        <f>IFERROR(Data!M18*(1/(1+R$6)^(Data!$A18-Data!$D$2)),"")</f>
        <v/>
      </c>
      <c r="S16" s="20" t="str">
        <f>IFERROR(Data!N18*(1/(1+S$6)^(Data!$A18-Data!$D$2)),"")</f>
        <v/>
      </c>
      <c r="T16" s="20" t="str">
        <f>IFERROR(Data!O18*(1/(1+T$6)^(Data!$A18-Data!$D$2)),"")</f>
        <v/>
      </c>
    </row>
    <row r="17" spans="1:20" ht="15" thickBot="1" x14ac:dyDescent="0.35">
      <c r="A17" s="13">
        <v>2032</v>
      </c>
      <c r="B17" s="22" t="str">
        <f>IF(ISBLANK(Data!B21), "", Data!B21)</f>
        <v/>
      </c>
      <c r="C17" s="23" t="str">
        <f>IF(ISBLANK(Data!C21), "", Data!C21)</f>
        <v/>
      </c>
      <c r="D17" s="24" t="str">
        <f>IF(ISBLANK(Data!D21), "", Data!D21)</f>
        <v/>
      </c>
      <c r="F17" s="51" t="str">
        <f>_xlfn.CONCAT("Annualized Value (",G4," Years, ",Data!D3,"$)")</f>
        <v>Annualized Value (0 Years, 2019$)</v>
      </c>
      <c r="G17" s="60">
        <f t="shared" ref="G17:I17" si="3">IF(G16=0,0, PMT(G$5,$G$4,-G16))</f>
        <v>0</v>
      </c>
      <c r="H17" s="60">
        <f t="shared" si="3"/>
        <v>0</v>
      </c>
      <c r="I17" s="60">
        <f t="shared" si="3"/>
        <v>0</v>
      </c>
      <c r="K17" s="13">
        <v>2030</v>
      </c>
      <c r="L17" s="20" t="str">
        <f>IFERROR(Data!G19*(1/(1+L$6)^(Data!$A19-Data!$D$2)),"")</f>
        <v/>
      </c>
      <c r="M17" s="20" t="str">
        <f>IFERROR(Data!H19*(1/(1+M$6)^(Data!$A19-Data!$D$2)),"")</f>
        <v/>
      </c>
      <c r="N17" s="20" t="str">
        <f>IFERROR(Data!I19*(1/(1+N$6)^(Data!$A19-Data!$D$2)),"")</f>
        <v/>
      </c>
      <c r="O17" s="20" t="str">
        <f>IFERROR(Data!J19*(1/(1+O$6)^(Data!$A19-Data!$D$2)),"")</f>
        <v/>
      </c>
      <c r="P17" s="20" t="str">
        <f>IFERROR(Data!K19*(1/(1+P$6)^(Data!$A19-Data!$D$2)),"")</f>
        <v/>
      </c>
      <c r="Q17" s="20" t="str">
        <f>IFERROR(Data!L19*(1/(1+Q$6)^(Data!$A19-Data!$D$2)),"")</f>
        <v/>
      </c>
      <c r="R17" s="20" t="str">
        <f>IFERROR(Data!M19*(1/(1+R$6)^(Data!$A19-Data!$D$2)),"")</f>
        <v/>
      </c>
      <c r="S17" s="20" t="str">
        <f>IFERROR(Data!N19*(1/(1+S$6)^(Data!$A19-Data!$D$2)),"")</f>
        <v/>
      </c>
      <c r="T17" s="20" t="str">
        <f>IFERROR(Data!O19*(1/(1+T$6)^(Data!$A19-Data!$D$2)),"")</f>
        <v/>
      </c>
    </row>
    <row r="18" spans="1:20" ht="15" thickBot="1" x14ac:dyDescent="0.35">
      <c r="A18" s="13">
        <v>2033</v>
      </c>
      <c r="B18" s="22" t="str">
        <f>IF(ISBLANK(Data!B22), "", Data!B22)</f>
        <v/>
      </c>
      <c r="C18" s="23" t="str">
        <f>IF(ISBLANK(Data!C22), "", Data!C22)</f>
        <v/>
      </c>
      <c r="D18" s="24" t="str">
        <f>IF(ISBLANK(Data!D22), "", Data!D22)</f>
        <v/>
      </c>
      <c r="K18" s="13">
        <v>2031</v>
      </c>
      <c r="L18" s="20" t="str">
        <f>IFERROR(Data!G20*(1/(1+L$6)^(Data!$A20-Data!$D$2)),"")</f>
        <v/>
      </c>
      <c r="M18" s="20" t="str">
        <f>IFERROR(Data!H20*(1/(1+M$6)^(Data!$A20-Data!$D$2)),"")</f>
        <v/>
      </c>
      <c r="N18" s="20" t="str">
        <f>IFERROR(Data!I20*(1/(1+N$6)^(Data!$A20-Data!$D$2)),"")</f>
        <v/>
      </c>
      <c r="O18" s="20" t="str">
        <f>IFERROR(Data!J20*(1/(1+O$6)^(Data!$A20-Data!$D$2)),"")</f>
        <v/>
      </c>
      <c r="P18" s="20" t="str">
        <f>IFERROR(Data!K20*(1/(1+P$6)^(Data!$A20-Data!$D$2)),"")</f>
        <v/>
      </c>
      <c r="Q18" s="20" t="str">
        <f>IFERROR(Data!L20*(1/(1+Q$6)^(Data!$A20-Data!$D$2)),"")</f>
        <v/>
      </c>
      <c r="R18" s="20" t="str">
        <f>IFERROR(Data!M20*(1/(1+R$6)^(Data!$A20-Data!$D$2)),"")</f>
        <v/>
      </c>
      <c r="S18" s="20" t="str">
        <f>IFERROR(Data!N20*(1/(1+S$6)^(Data!$A20-Data!$D$2)),"")</f>
        <v/>
      </c>
      <c r="T18" s="20" t="str">
        <f>IFERROR(Data!O20*(1/(1+T$6)^(Data!$A20-Data!$D$2)),"")</f>
        <v/>
      </c>
    </row>
    <row r="19" spans="1:20" ht="15" thickBot="1" x14ac:dyDescent="0.35">
      <c r="A19" s="13">
        <v>2034</v>
      </c>
      <c r="B19" s="22" t="str">
        <f>IF(ISBLANK(Data!B23), "", Data!B23)</f>
        <v/>
      </c>
      <c r="C19" s="23" t="str">
        <f>IF(ISBLANK(Data!C23), "", Data!C23)</f>
        <v/>
      </c>
      <c r="D19" s="24" t="str">
        <f>IF(ISBLANK(Data!D23), "", Data!D23)</f>
        <v/>
      </c>
      <c r="F19" s="286" t="str">
        <f>_xlfn.CONCAT("Present and Annualized Values of N2O Emission Changes"," (millions, ",Data!D3,"$)")</f>
        <v>Present and Annualized Values of N2O Emission Changes (millions, 2019$)</v>
      </c>
      <c r="G19" s="287"/>
      <c r="H19" s="287"/>
      <c r="I19" s="288"/>
      <c r="K19" s="13">
        <v>2032</v>
      </c>
      <c r="L19" s="20" t="str">
        <f>IFERROR(Data!G21*(1/(1+L$6)^(Data!$A21-Data!$D$2)),"")</f>
        <v/>
      </c>
      <c r="M19" s="20" t="str">
        <f>IFERROR(Data!H21*(1/(1+M$6)^(Data!$A21-Data!$D$2)),"")</f>
        <v/>
      </c>
      <c r="N19" s="20" t="str">
        <f>IFERROR(Data!I21*(1/(1+N$6)^(Data!$A21-Data!$D$2)),"")</f>
        <v/>
      </c>
      <c r="O19" s="20" t="str">
        <f>IFERROR(Data!J21*(1/(1+O$6)^(Data!$A21-Data!$D$2)),"")</f>
        <v/>
      </c>
      <c r="P19" s="20" t="str">
        <f>IFERROR(Data!K21*(1/(1+P$6)^(Data!$A21-Data!$D$2)),"")</f>
        <v/>
      </c>
      <c r="Q19" s="20" t="str">
        <f>IFERROR(Data!L21*(1/(1+Q$6)^(Data!$A21-Data!$D$2)),"")</f>
        <v/>
      </c>
      <c r="R19" s="20" t="str">
        <f>IFERROR(Data!M21*(1/(1+R$6)^(Data!$A21-Data!$D$2)),"")</f>
        <v/>
      </c>
      <c r="S19" s="20" t="str">
        <f>IFERROR(Data!N21*(1/(1+S$6)^(Data!$A21-Data!$D$2)),"")</f>
        <v/>
      </c>
      <c r="T19" s="20" t="str">
        <f>IFERROR(Data!O21*(1/(1+T$6)^(Data!$A21-Data!$D$2)),"")</f>
        <v/>
      </c>
    </row>
    <row r="20" spans="1:20" x14ac:dyDescent="0.3">
      <c r="A20" s="13">
        <v>2035</v>
      </c>
      <c r="B20" s="22" t="str">
        <f>IF(ISBLANK(Data!B24), "", Data!B24)</f>
        <v/>
      </c>
      <c r="C20" s="23" t="str">
        <f>IF(ISBLANK(Data!C24), "", Data!C24)</f>
        <v/>
      </c>
      <c r="D20" s="24" t="str">
        <f>IF(ISBLANK(Data!D24), "", Data!D24)</f>
        <v/>
      </c>
      <c r="F20" s="110" t="s">
        <v>18</v>
      </c>
      <c r="G20" s="111" t="s">
        <v>8</v>
      </c>
      <c r="H20" s="111" t="s">
        <v>8</v>
      </c>
      <c r="I20" s="112" t="s">
        <v>8</v>
      </c>
      <c r="K20" s="13">
        <v>2033</v>
      </c>
      <c r="L20" s="20" t="str">
        <f>IFERROR(Data!G22*(1/(1+L$6)^(Data!$A22-Data!$D$2)),"")</f>
        <v/>
      </c>
      <c r="M20" s="20" t="str">
        <f>IFERROR(Data!H22*(1/(1+M$6)^(Data!$A22-Data!$D$2)),"")</f>
        <v/>
      </c>
      <c r="N20" s="20" t="str">
        <f>IFERROR(Data!I22*(1/(1+N$6)^(Data!$A22-Data!$D$2)),"")</f>
        <v/>
      </c>
      <c r="O20" s="20" t="str">
        <f>IFERROR(Data!J22*(1/(1+O$6)^(Data!$A22-Data!$D$2)),"")</f>
        <v/>
      </c>
      <c r="P20" s="20" t="str">
        <f>IFERROR(Data!K22*(1/(1+P$6)^(Data!$A22-Data!$D$2)),"")</f>
        <v/>
      </c>
      <c r="Q20" s="20" t="str">
        <f>IFERROR(Data!L22*(1/(1+Q$6)^(Data!$A22-Data!$D$2)),"")</f>
        <v/>
      </c>
      <c r="R20" s="20" t="str">
        <f>IFERROR(Data!M22*(1/(1+R$6)^(Data!$A22-Data!$D$2)),"")</f>
        <v/>
      </c>
      <c r="S20" s="20" t="str">
        <f>IFERROR(Data!N22*(1/(1+S$6)^(Data!$A22-Data!$D$2)),"")</f>
        <v/>
      </c>
      <c r="T20" s="20" t="str">
        <f>IFERROR(Data!O22*(1/(1+T$6)^(Data!$A22-Data!$D$2)),"")</f>
        <v/>
      </c>
    </row>
    <row r="21" spans="1:20" ht="15" thickBot="1" x14ac:dyDescent="0.35">
      <c r="A21" s="13">
        <v>2036</v>
      </c>
      <c r="B21" s="22" t="str">
        <f>IF(ISBLANK(Data!B25), "", Data!B25)</f>
        <v/>
      </c>
      <c r="C21" s="23" t="str">
        <f>IF(ISBLANK(Data!C25), "", Data!C25)</f>
        <v/>
      </c>
      <c r="D21" s="24" t="str">
        <f>IF(ISBLANK(Data!D25), "", Data!D25)</f>
        <v/>
      </c>
      <c r="F21" s="113" t="s">
        <v>12</v>
      </c>
      <c r="G21" s="114">
        <v>2.5000000000000001E-2</v>
      </c>
      <c r="H21" s="114">
        <v>0.02</v>
      </c>
      <c r="I21" s="115">
        <v>1.4999999999999999E-2</v>
      </c>
      <c r="K21" s="13">
        <v>2034</v>
      </c>
      <c r="L21" s="20" t="str">
        <f>IFERROR(Data!G23*(1/(1+L$6)^(Data!$A23-Data!$D$2)),"")</f>
        <v/>
      </c>
      <c r="M21" s="20" t="str">
        <f>IFERROR(Data!H23*(1/(1+M$6)^(Data!$A23-Data!$D$2)),"")</f>
        <v/>
      </c>
      <c r="N21" s="20" t="str">
        <f>IFERROR(Data!I23*(1/(1+N$6)^(Data!$A23-Data!$D$2)),"")</f>
        <v/>
      </c>
      <c r="O21" s="20" t="str">
        <f>IFERROR(Data!J23*(1/(1+O$6)^(Data!$A23-Data!$D$2)),"")</f>
        <v/>
      </c>
      <c r="P21" s="20" t="str">
        <f>IFERROR(Data!K23*(1/(1+P$6)^(Data!$A23-Data!$D$2)),"")</f>
        <v/>
      </c>
      <c r="Q21" s="20" t="str">
        <f>IFERROR(Data!L23*(1/(1+Q$6)^(Data!$A23-Data!$D$2)),"")</f>
        <v/>
      </c>
      <c r="R21" s="20" t="str">
        <f>IFERROR(Data!M23*(1/(1+R$6)^(Data!$A23-Data!$D$2)),"")</f>
        <v/>
      </c>
      <c r="S21" s="20" t="str">
        <f>IFERROR(Data!N23*(1/(1+S$6)^(Data!$A23-Data!$D$2)),"")</f>
        <v/>
      </c>
      <c r="T21" s="20" t="str">
        <f>IFERROR(Data!O23*(1/(1+T$6)^(Data!$A23-Data!$D$2)),"")</f>
        <v/>
      </c>
    </row>
    <row r="22" spans="1:20" x14ac:dyDescent="0.3">
      <c r="A22" s="13">
        <v>2037</v>
      </c>
      <c r="B22" s="22" t="str">
        <f>IF(ISBLANK(Data!B26), "", Data!B26)</f>
        <v/>
      </c>
      <c r="C22" s="23" t="str">
        <f>IF(ISBLANK(Data!C26), "", Data!C26)</f>
        <v/>
      </c>
      <c r="D22" s="24" t="str">
        <f>IF(ISBLANK(Data!D26), "", Data!D26)</f>
        <v/>
      </c>
      <c r="F22" s="50" t="str">
        <f>_xlfn.CONCAT("Present Value in ",Data!D2," (",Data!D3,"$)")</f>
        <v>Present Value in 2021 (2019$)</v>
      </c>
      <c r="G22" s="61">
        <f>R68</f>
        <v>0</v>
      </c>
      <c r="H22" s="61">
        <f t="shared" ref="H22:I22" si="4">S68</f>
        <v>0</v>
      </c>
      <c r="I22" s="61">
        <f t="shared" si="4"/>
        <v>0</v>
      </c>
      <c r="K22" s="13">
        <v>2035</v>
      </c>
      <c r="L22" s="20" t="str">
        <f>IFERROR(Data!G24*(1/(1+L$6)^(Data!$A24-Data!$D$2)),"")</f>
        <v/>
      </c>
      <c r="M22" s="20" t="str">
        <f>IFERROR(Data!H24*(1/(1+M$6)^(Data!$A24-Data!$D$2)),"")</f>
        <v/>
      </c>
      <c r="N22" s="20" t="str">
        <f>IFERROR(Data!I24*(1/(1+N$6)^(Data!$A24-Data!$D$2)),"")</f>
        <v/>
      </c>
      <c r="O22" s="20" t="str">
        <f>IFERROR(Data!J24*(1/(1+O$6)^(Data!$A24-Data!$D$2)),"")</f>
        <v/>
      </c>
      <c r="P22" s="20" t="str">
        <f>IFERROR(Data!K24*(1/(1+P$6)^(Data!$A24-Data!$D$2)),"")</f>
        <v/>
      </c>
      <c r="Q22" s="20" t="str">
        <f>IFERROR(Data!L24*(1/(1+Q$6)^(Data!$A24-Data!$D$2)),"")</f>
        <v/>
      </c>
      <c r="R22" s="20" t="str">
        <f>IFERROR(Data!M24*(1/(1+R$6)^(Data!$A24-Data!$D$2)),"")</f>
        <v/>
      </c>
      <c r="S22" s="20" t="str">
        <f>IFERROR(Data!N24*(1/(1+S$6)^(Data!$A24-Data!$D$2)),"")</f>
        <v/>
      </c>
      <c r="T22" s="20" t="str">
        <f>IFERROR(Data!O24*(1/(1+T$6)^(Data!$A24-Data!$D$2)),"")</f>
        <v/>
      </c>
    </row>
    <row r="23" spans="1:20" ht="15" thickBot="1" x14ac:dyDescent="0.35">
      <c r="A23" s="13">
        <v>2038</v>
      </c>
      <c r="B23" s="22" t="str">
        <f>IF(ISBLANK(Data!B27), "", Data!B27)</f>
        <v/>
      </c>
      <c r="C23" s="23" t="str">
        <f>IF(ISBLANK(Data!C27), "", Data!C27)</f>
        <v/>
      </c>
      <c r="D23" s="24" t="str">
        <f>IF(ISBLANK(Data!D27), "", Data!D27)</f>
        <v/>
      </c>
      <c r="F23" s="51" t="str">
        <f>_xlfn.CONCAT("Annualized Value (",G4," Years, ",Data!D3,"$)")</f>
        <v>Annualized Value (0 Years, 2019$)</v>
      </c>
      <c r="G23" s="60">
        <f t="shared" ref="G23:I23" si="5">IF(G22=0,0, PMT(G$5,$G$4,-G22))</f>
        <v>0</v>
      </c>
      <c r="H23" s="60">
        <f t="shared" si="5"/>
        <v>0</v>
      </c>
      <c r="I23" s="60">
        <f t="shared" si="5"/>
        <v>0</v>
      </c>
      <c r="K23" s="13">
        <v>2036</v>
      </c>
      <c r="L23" s="20" t="str">
        <f>IFERROR(Data!G25*(1/(1+L$6)^(Data!$A25-Data!$D$2)),"")</f>
        <v/>
      </c>
      <c r="M23" s="20" t="str">
        <f>IFERROR(Data!H25*(1/(1+M$6)^(Data!$A25-Data!$D$2)),"")</f>
        <v/>
      </c>
      <c r="N23" s="20" t="str">
        <f>IFERROR(Data!I25*(1/(1+N$6)^(Data!$A25-Data!$D$2)),"")</f>
        <v/>
      </c>
      <c r="O23" s="20" t="str">
        <f>IFERROR(Data!J25*(1/(1+O$6)^(Data!$A25-Data!$D$2)),"")</f>
        <v/>
      </c>
      <c r="P23" s="20" t="str">
        <f>IFERROR(Data!K25*(1/(1+P$6)^(Data!$A25-Data!$D$2)),"")</f>
        <v/>
      </c>
      <c r="Q23" s="20" t="str">
        <f>IFERROR(Data!L25*(1/(1+Q$6)^(Data!$A25-Data!$D$2)),"")</f>
        <v/>
      </c>
      <c r="R23" s="20" t="str">
        <f>IFERROR(Data!M25*(1/(1+R$6)^(Data!$A25-Data!$D$2)),"")</f>
        <v/>
      </c>
      <c r="S23" s="20" t="str">
        <f>IFERROR(Data!N25*(1/(1+S$6)^(Data!$A25-Data!$D$2)),"")</f>
        <v/>
      </c>
      <c r="T23" s="20" t="str">
        <f>IFERROR(Data!O25*(1/(1+T$6)^(Data!$A25-Data!$D$2)),"")</f>
        <v/>
      </c>
    </row>
    <row r="24" spans="1:20" ht="15" thickBot="1" x14ac:dyDescent="0.35">
      <c r="A24" s="13">
        <v>2039</v>
      </c>
      <c r="B24" s="22" t="str">
        <f>IF(ISBLANK(Data!B28), "", Data!B28)</f>
        <v/>
      </c>
      <c r="C24" s="23" t="str">
        <f>IF(ISBLANK(Data!C28), "", Data!C28)</f>
        <v/>
      </c>
      <c r="D24" s="24" t="str">
        <f>IF(ISBLANK(Data!D28), "", Data!D28)</f>
        <v/>
      </c>
      <c r="K24" s="13">
        <v>2037</v>
      </c>
      <c r="L24" s="20" t="str">
        <f>IFERROR(Data!G26*(1/(1+L$6)^(Data!$A26-Data!$D$2)),"")</f>
        <v/>
      </c>
      <c r="M24" s="20" t="str">
        <f>IFERROR(Data!H26*(1/(1+M$6)^(Data!$A26-Data!$D$2)),"")</f>
        <v/>
      </c>
      <c r="N24" s="20" t="str">
        <f>IFERROR(Data!I26*(1/(1+N$6)^(Data!$A26-Data!$D$2)),"")</f>
        <v/>
      </c>
      <c r="O24" s="20" t="str">
        <f>IFERROR(Data!J26*(1/(1+O$6)^(Data!$A26-Data!$D$2)),"")</f>
        <v/>
      </c>
      <c r="P24" s="20" t="str">
        <f>IFERROR(Data!K26*(1/(1+P$6)^(Data!$A26-Data!$D$2)),"")</f>
        <v/>
      </c>
      <c r="Q24" s="20" t="str">
        <f>IFERROR(Data!L26*(1/(1+Q$6)^(Data!$A26-Data!$D$2)),"")</f>
        <v/>
      </c>
      <c r="R24" s="20" t="str">
        <f>IFERROR(Data!M26*(1/(1+R$6)^(Data!$A26-Data!$D$2)),"")</f>
        <v/>
      </c>
      <c r="S24" s="20" t="str">
        <f>IFERROR(Data!N26*(1/(1+S$6)^(Data!$A26-Data!$D$2)),"")</f>
        <v/>
      </c>
      <c r="T24" s="20" t="str">
        <f>IFERROR(Data!O26*(1/(1+T$6)^(Data!$A26-Data!$D$2)),"")</f>
        <v/>
      </c>
    </row>
    <row r="25" spans="1:20" ht="15" thickBot="1" x14ac:dyDescent="0.35">
      <c r="A25" s="13">
        <v>2040</v>
      </c>
      <c r="B25" s="22" t="str">
        <f>IF(ISBLANK(Data!B29), "", Data!B29)</f>
        <v/>
      </c>
      <c r="C25" s="23" t="str">
        <f>IF(ISBLANK(Data!C29), "", Data!C29)</f>
        <v/>
      </c>
      <c r="D25" s="24" t="str">
        <f>IF(ISBLANK(Data!D29), "", Data!D29)</f>
        <v/>
      </c>
      <c r="F25" s="289" t="str">
        <f>_xlfn.CONCAT("Total Present and Annualized Values of all GHG Emission Changes (CO2, CH4, and N2O)"," (millions, ",Data!D3,"$)")</f>
        <v>Total Present and Annualized Values of all GHG Emission Changes (CO2, CH4, and N2O) (millions, 2019$)</v>
      </c>
      <c r="G25" s="290"/>
      <c r="H25" s="290"/>
      <c r="I25" s="291"/>
      <c r="K25" s="13">
        <v>2038</v>
      </c>
      <c r="L25" s="20" t="str">
        <f>IFERROR(Data!G27*(1/(1+L$6)^(Data!$A27-Data!$D$2)),"")</f>
        <v/>
      </c>
      <c r="M25" s="20" t="str">
        <f>IFERROR(Data!H27*(1/(1+M$6)^(Data!$A27-Data!$D$2)),"")</f>
        <v/>
      </c>
      <c r="N25" s="20" t="str">
        <f>IFERROR(Data!I27*(1/(1+N$6)^(Data!$A27-Data!$D$2)),"")</f>
        <v/>
      </c>
      <c r="O25" s="20" t="str">
        <f>IFERROR(Data!J27*(1/(1+O$6)^(Data!$A27-Data!$D$2)),"")</f>
        <v/>
      </c>
      <c r="P25" s="20" t="str">
        <f>IFERROR(Data!K27*(1/(1+P$6)^(Data!$A27-Data!$D$2)),"")</f>
        <v/>
      </c>
      <c r="Q25" s="20" t="str">
        <f>IFERROR(Data!L27*(1/(1+Q$6)^(Data!$A27-Data!$D$2)),"")</f>
        <v/>
      </c>
      <c r="R25" s="20" t="str">
        <f>IFERROR(Data!M27*(1/(1+R$6)^(Data!$A27-Data!$D$2)),"")</f>
        <v/>
      </c>
      <c r="S25" s="20" t="str">
        <f>IFERROR(Data!N27*(1/(1+S$6)^(Data!$A27-Data!$D$2)),"")</f>
        <v/>
      </c>
      <c r="T25" s="20" t="str">
        <f>IFERROR(Data!O27*(1/(1+T$6)^(Data!$A27-Data!$D$2)),"")</f>
        <v/>
      </c>
    </row>
    <row r="26" spans="1:20" x14ac:dyDescent="0.3">
      <c r="A26" s="13">
        <v>2041</v>
      </c>
      <c r="B26" s="22" t="str">
        <f>IF(ISBLANK(Data!B30), "", Data!B30)</f>
        <v/>
      </c>
      <c r="C26" s="23" t="str">
        <f>IF(ISBLANK(Data!C30), "", Data!C30)</f>
        <v/>
      </c>
      <c r="D26" s="24" t="str">
        <f>IF(ISBLANK(Data!D30), "", Data!D30)</f>
        <v/>
      </c>
      <c r="F26" s="110" t="s">
        <v>18</v>
      </c>
      <c r="G26" s="111" t="s">
        <v>19</v>
      </c>
      <c r="H26" s="111" t="s">
        <v>20</v>
      </c>
      <c r="I26" s="112" t="s">
        <v>20</v>
      </c>
      <c r="K26" s="13">
        <v>2039</v>
      </c>
      <c r="L26" s="20" t="str">
        <f>IFERROR(Data!G28*(1/(1+L$6)^(Data!$A28-Data!$D$2)),"")</f>
        <v/>
      </c>
      <c r="M26" s="20" t="str">
        <f>IFERROR(Data!H28*(1/(1+M$6)^(Data!$A28-Data!$D$2)),"")</f>
        <v/>
      </c>
      <c r="N26" s="20" t="str">
        <f>IFERROR(Data!I28*(1/(1+N$6)^(Data!$A28-Data!$D$2)),"")</f>
        <v/>
      </c>
      <c r="O26" s="20" t="str">
        <f>IFERROR(Data!J28*(1/(1+O$6)^(Data!$A28-Data!$D$2)),"")</f>
        <v/>
      </c>
      <c r="P26" s="20" t="str">
        <f>IFERROR(Data!K28*(1/(1+P$6)^(Data!$A28-Data!$D$2)),"")</f>
        <v/>
      </c>
      <c r="Q26" s="20" t="str">
        <f>IFERROR(Data!L28*(1/(1+Q$6)^(Data!$A28-Data!$D$2)),"")</f>
        <v/>
      </c>
      <c r="R26" s="20" t="str">
        <f>IFERROR(Data!M28*(1/(1+R$6)^(Data!$A28-Data!$D$2)),"")</f>
        <v/>
      </c>
      <c r="S26" s="20" t="str">
        <f>IFERROR(Data!N28*(1/(1+S$6)^(Data!$A28-Data!$D$2)),"")</f>
        <v/>
      </c>
      <c r="T26" s="20" t="str">
        <f>IFERROR(Data!O28*(1/(1+T$6)^(Data!$A28-Data!$D$2)),"")</f>
        <v/>
      </c>
    </row>
    <row r="27" spans="1:20" ht="15" thickBot="1" x14ac:dyDescent="0.35">
      <c r="A27" s="13">
        <v>2042</v>
      </c>
      <c r="B27" s="22" t="str">
        <f>IF(ISBLANK(Data!B31), "", Data!B31)</f>
        <v/>
      </c>
      <c r="C27" s="23" t="str">
        <f>IF(ISBLANK(Data!C31), "", Data!C31)</f>
        <v/>
      </c>
      <c r="D27" s="24" t="str">
        <f>IF(ISBLANK(Data!D31), "", Data!D31)</f>
        <v/>
      </c>
      <c r="F27" s="113" t="s">
        <v>12</v>
      </c>
      <c r="G27" s="114">
        <v>2.5000000000000001E-2</v>
      </c>
      <c r="H27" s="114">
        <v>0.02</v>
      </c>
      <c r="I27" s="115">
        <v>1.4999999999999999E-2</v>
      </c>
      <c r="K27" s="13">
        <v>2040</v>
      </c>
      <c r="L27" s="20" t="str">
        <f>IFERROR(Data!G29*(1/(1+L$6)^(Data!$A29-Data!$D$2)),"")</f>
        <v/>
      </c>
      <c r="M27" s="20" t="str">
        <f>IFERROR(Data!H29*(1/(1+M$6)^(Data!$A29-Data!$D$2)),"")</f>
        <v/>
      </c>
      <c r="N27" s="20" t="str">
        <f>IFERROR(Data!I29*(1/(1+N$6)^(Data!$A29-Data!$D$2)),"")</f>
        <v/>
      </c>
      <c r="O27" s="20" t="str">
        <f>IFERROR(Data!J29*(1/(1+O$6)^(Data!$A29-Data!$D$2)),"")</f>
        <v/>
      </c>
      <c r="P27" s="20" t="str">
        <f>IFERROR(Data!K29*(1/(1+P$6)^(Data!$A29-Data!$D$2)),"")</f>
        <v/>
      </c>
      <c r="Q27" s="20" t="str">
        <f>IFERROR(Data!L29*(1/(1+Q$6)^(Data!$A29-Data!$D$2)),"")</f>
        <v/>
      </c>
      <c r="R27" s="20" t="str">
        <f>IFERROR(Data!M29*(1/(1+R$6)^(Data!$A29-Data!$D$2)),"")</f>
        <v/>
      </c>
      <c r="S27" s="20" t="str">
        <f>IFERROR(Data!N29*(1/(1+S$6)^(Data!$A29-Data!$D$2)),"")</f>
        <v/>
      </c>
      <c r="T27" s="20" t="str">
        <f>IFERROR(Data!O29*(1/(1+T$6)^(Data!$A29-Data!$D$2)),"")</f>
        <v/>
      </c>
    </row>
    <row r="28" spans="1:20" x14ac:dyDescent="0.3">
      <c r="A28" s="13">
        <v>2043</v>
      </c>
      <c r="B28" s="22" t="str">
        <f>IF(ISBLANK(Data!B32), "", Data!B32)</f>
        <v/>
      </c>
      <c r="C28" s="23" t="str">
        <f>IF(ISBLANK(Data!C32), "", Data!C32)</f>
        <v/>
      </c>
      <c r="D28" s="24" t="str">
        <f>IF(ISBLANK(Data!D32), "", Data!D32)</f>
        <v/>
      </c>
      <c r="F28" s="49" t="str">
        <f>_xlfn.CONCAT("Present Value in ",Data!D2," (",Data!D3,"$)")</f>
        <v>Present Value in 2021 (2019$)</v>
      </c>
      <c r="G28" s="62">
        <f>G10+G16+G22</f>
        <v>0</v>
      </c>
      <c r="H28" s="62">
        <f>H10+H16+H22</f>
        <v>0</v>
      </c>
      <c r="I28" s="63">
        <f>I10+I16+I22</f>
        <v>0</v>
      </c>
      <c r="K28" s="13">
        <v>2041</v>
      </c>
      <c r="L28" s="20" t="str">
        <f>IFERROR(Data!G30*(1/(1+L$6)^(Data!$A30-Data!$D$2)),"")</f>
        <v/>
      </c>
      <c r="M28" s="20" t="str">
        <f>IFERROR(Data!H30*(1/(1+M$6)^(Data!$A30-Data!$D$2)),"")</f>
        <v/>
      </c>
      <c r="N28" s="20" t="str">
        <f>IFERROR(Data!I30*(1/(1+N$6)^(Data!$A30-Data!$D$2)),"")</f>
        <v/>
      </c>
      <c r="O28" s="20" t="str">
        <f>IFERROR(Data!J30*(1/(1+O$6)^(Data!$A30-Data!$D$2)),"")</f>
        <v/>
      </c>
      <c r="P28" s="20" t="str">
        <f>IFERROR(Data!K30*(1/(1+P$6)^(Data!$A30-Data!$D$2)),"")</f>
        <v/>
      </c>
      <c r="Q28" s="20" t="str">
        <f>IFERROR(Data!L30*(1/(1+Q$6)^(Data!$A30-Data!$D$2)),"")</f>
        <v/>
      </c>
      <c r="R28" s="20" t="str">
        <f>IFERROR(Data!M30*(1/(1+R$6)^(Data!$A30-Data!$D$2)),"")</f>
        <v/>
      </c>
      <c r="S28" s="20" t="str">
        <f>IFERROR(Data!N30*(1/(1+S$6)^(Data!$A30-Data!$D$2)),"")</f>
        <v/>
      </c>
      <c r="T28" s="20" t="str">
        <f>IFERROR(Data!O30*(1/(1+T$6)^(Data!$A30-Data!$D$2)),"")</f>
        <v/>
      </c>
    </row>
    <row r="29" spans="1:20" ht="15" thickBot="1" x14ac:dyDescent="0.35">
      <c r="A29" s="13">
        <v>2044</v>
      </c>
      <c r="B29" s="22" t="str">
        <f>IF(ISBLANK(Data!B33), "", Data!B33)</f>
        <v/>
      </c>
      <c r="C29" s="23" t="str">
        <f>IF(ISBLANK(Data!C33), "", Data!C33)</f>
        <v/>
      </c>
      <c r="D29" s="24" t="str">
        <f>IF(ISBLANK(Data!D33), "", Data!D33)</f>
        <v/>
      </c>
      <c r="F29" s="51" t="str">
        <f>_xlfn.CONCAT("Annualized Value (",G4," Years, ",Data!D3,"$)")</f>
        <v>Annualized Value (0 Years, 2019$)</v>
      </c>
      <c r="G29" s="64">
        <f>G11+G17+G23</f>
        <v>0</v>
      </c>
      <c r="H29" s="64">
        <f t="shared" ref="H29:I29" si="6">H11+H17+H23</f>
        <v>0</v>
      </c>
      <c r="I29" s="64">
        <f t="shared" si="6"/>
        <v>0</v>
      </c>
      <c r="K29" s="13">
        <v>2042</v>
      </c>
      <c r="L29" s="20" t="str">
        <f>IFERROR(Data!G31*(1/(1+L$6)^(Data!$A31-Data!$D$2)),"")</f>
        <v/>
      </c>
      <c r="M29" s="20" t="str">
        <f>IFERROR(Data!H31*(1/(1+M$6)^(Data!$A31-Data!$D$2)),"")</f>
        <v/>
      </c>
      <c r="N29" s="20" t="str">
        <f>IFERROR(Data!I31*(1/(1+N$6)^(Data!$A31-Data!$D$2)),"")</f>
        <v/>
      </c>
      <c r="O29" s="20" t="str">
        <f>IFERROR(Data!J31*(1/(1+O$6)^(Data!$A31-Data!$D$2)),"")</f>
        <v/>
      </c>
      <c r="P29" s="20" t="str">
        <f>IFERROR(Data!K31*(1/(1+P$6)^(Data!$A31-Data!$D$2)),"")</f>
        <v/>
      </c>
      <c r="Q29" s="20" t="str">
        <f>IFERROR(Data!L31*(1/(1+Q$6)^(Data!$A31-Data!$D$2)),"")</f>
        <v/>
      </c>
      <c r="R29" s="20" t="str">
        <f>IFERROR(Data!M31*(1/(1+R$6)^(Data!$A31-Data!$D$2)),"")</f>
        <v/>
      </c>
      <c r="S29" s="20" t="str">
        <f>IFERROR(Data!N31*(1/(1+S$6)^(Data!$A31-Data!$D$2)),"")</f>
        <v/>
      </c>
      <c r="T29" s="20" t="str">
        <f>IFERROR(Data!O31*(1/(1+T$6)^(Data!$A31-Data!$D$2)),"")</f>
        <v/>
      </c>
    </row>
    <row r="30" spans="1:20" x14ac:dyDescent="0.3">
      <c r="A30" s="13">
        <v>2045</v>
      </c>
      <c r="B30" s="22" t="str">
        <f>IF(ISBLANK(Data!B34), "", Data!B34)</f>
        <v/>
      </c>
      <c r="C30" s="23" t="str">
        <f>IF(ISBLANK(Data!C34), "", Data!C34)</f>
        <v/>
      </c>
      <c r="D30" s="24" t="str">
        <f>IF(ISBLANK(Data!D34), "", Data!D34)</f>
        <v/>
      </c>
      <c r="K30" s="13">
        <v>2043</v>
      </c>
      <c r="L30" s="20" t="str">
        <f>IFERROR(Data!G32*(1/(1+L$6)^(Data!$A32-Data!$D$2)),"")</f>
        <v/>
      </c>
      <c r="M30" s="20" t="str">
        <f>IFERROR(Data!H32*(1/(1+M$6)^(Data!$A32-Data!$D$2)),"")</f>
        <v/>
      </c>
      <c r="N30" s="20" t="str">
        <f>IFERROR(Data!I32*(1/(1+N$6)^(Data!$A32-Data!$D$2)),"")</f>
        <v/>
      </c>
      <c r="O30" s="20" t="str">
        <f>IFERROR(Data!J32*(1/(1+O$6)^(Data!$A32-Data!$D$2)),"")</f>
        <v/>
      </c>
      <c r="P30" s="20" t="str">
        <f>IFERROR(Data!K32*(1/(1+P$6)^(Data!$A32-Data!$D$2)),"")</f>
        <v/>
      </c>
      <c r="Q30" s="20" t="str">
        <f>IFERROR(Data!L32*(1/(1+Q$6)^(Data!$A32-Data!$D$2)),"")</f>
        <v/>
      </c>
      <c r="R30" s="20" t="str">
        <f>IFERROR(Data!M32*(1/(1+R$6)^(Data!$A32-Data!$D$2)),"")</f>
        <v/>
      </c>
      <c r="S30" s="20" t="str">
        <f>IFERROR(Data!N32*(1/(1+S$6)^(Data!$A32-Data!$D$2)),"")</f>
        <v/>
      </c>
      <c r="T30" s="20" t="str">
        <f>IFERROR(Data!O32*(1/(1+T$6)^(Data!$A32-Data!$D$2)),"")</f>
        <v/>
      </c>
    </row>
    <row r="31" spans="1:20" x14ac:dyDescent="0.3">
      <c r="A31" s="13">
        <v>2046</v>
      </c>
      <c r="B31" s="22" t="str">
        <f>IF(ISBLANK(Data!B35), "", Data!B35)</f>
        <v/>
      </c>
      <c r="C31" s="23" t="str">
        <f>IF(ISBLANK(Data!C35), "", Data!C35)</f>
        <v/>
      </c>
      <c r="D31" s="24" t="str">
        <f>IF(ISBLANK(Data!D35), "", Data!D35)</f>
        <v/>
      </c>
      <c r="K31" s="13">
        <v>2044</v>
      </c>
      <c r="L31" s="20" t="str">
        <f>IFERROR(Data!G33*(1/(1+L$6)^(Data!$A33-Data!$D$2)),"")</f>
        <v/>
      </c>
      <c r="M31" s="20" t="str">
        <f>IFERROR(Data!H33*(1/(1+M$6)^(Data!$A33-Data!$D$2)),"")</f>
        <v/>
      </c>
      <c r="N31" s="20" t="str">
        <f>IFERROR(Data!I33*(1/(1+N$6)^(Data!$A33-Data!$D$2)),"")</f>
        <v/>
      </c>
      <c r="O31" s="20" t="str">
        <f>IFERROR(Data!J33*(1/(1+O$6)^(Data!$A33-Data!$D$2)),"")</f>
        <v/>
      </c>
      <c r="P31" s="20" t="str">
        <f>IFERROR(Data!K33*(1/(1+P$6)^(Data!$A33-Data!$D$2)),"")</f>
        <v/>
      </c>
      <c r="Q31" s="20" t="str">
        <f>IFERROR(Data!L33*(1/(1+Q$6)^(Data!$A33-Data!$D$2)),"")</f>
        <v/>
      </c>
      <c r="R31" s="20" t="str">
        <f>IFERROR(Data!M33*(1/(1+R$6)^(Data!$A33-Data!$D$2)),"")</f>
        <v/>
      </c>
      <c r="S31" s="20" t="str">
        <f>IFERROR(Data!N33*(1/(1+S$6)^(Data!$A33-Data!$D$2)),"")</f>
        <v/>
      </c>
      <c r="T31" s="20" t="str">
        <f>IFERROR(Data!O33*(1/(1+T$6)^(Data!$A33-Data!$D$2)),"")</f>
        <v/>
      </c>
    </row>
    <row r="32" spans="1:20" x14ac:dyDescent="0.3">
      <c r="A32" s="13">
        <v>2047</v>
      </c>
      <c r="B32" s="22" t="str">
        <f>IF(ISBLANK(Data!B36), "", Data!B36)</f>
        <v/>
      </c>
      <c r="C32" s="23" t="str">
        <f>IF(ISBLANK(Data!C36), "", Data!C36)</f>
        <v/>
      </c>
      <c r="D32" s="24" t="str">
        <f>IF(ISBLANK(Data!D36), "", Data!D36)</f>
        <v/>
      </c>
      <c r="H32"/>
      <c r="I32"/>
      <c r="K32" s="13">
        <v>2045</v>
      </c>
      <c r="L32" s="20" t="str">
        <f>IFERROR(Data!G34*(1/(1+L$6)^(Data!$A34-Data!$D$2)),"")</f>
        <v/>
      </c>
      <c r="M32" s="20" t="str">
        <f>IFERROR(Data!H34*(1/(1+M$6)^(Data!$A34-Data!$D$2)),"")</f>
        <v/>
      </c>
      <c r="N32" s="20" t="str">
        <f>IFERROR(Data!I34*(1/(1+N$6)^(Data!$A34-Data!$D$2)),"")</f>
        <v/>
      </c>
      <c r="O32" s="20" t="str">
        <f>IFERROR(Data!J34*(1/(1+O$6)^(Data!$A34-Data!$D$2)),"")</f>
        <v/>
      </c>
      <c r="P32" s="20" t="str">
        <f>IFERROR(Data!K34*(1/(1+P$6)^(Data!$A34-Data!$D$2)),"")</f>
        <v/>
      </c>
      <c r="Q32" s="20" t="str">
        <f>IFERROR(Data!L34*(1/(1+Q$6)^(Data!$A34-Data!$D$2)),"")</f>
        <v/>
      </c>
      <c r="R32" s="20" t="str">
        <f>IFERROR(Data!M34*(1/(1+R$6)^(Data!$A34-Data!$D$2)),"")</f>
        <v/>
      </c>
      <c r="S32" s="20" t="str">
        <f>IFERROR(Data!N34*(1/(1+S$6)^(Data!$A34-Data!$D$2)),"")</f>
        <v/>
      </c>
      <c r="T32" s="20" t="str">
        <f>IFERROR(Data!O34*(1/(1+T$6)^(Data!$A34-Data!$D$2)),"")</f>
        <v/>
      </c>
    </row>
    <row r="33" spans="1:20" x14ac:dyDescent="0.3">
      <c r="A33" s="13">
        <v>2048</v>
      </c>
      <c r="B33" s="22" t="str">
        <f>IF(ISBLANK(Data!B37), "", Data!B37)</f>
        <v/>
      </c>
      <c r="C33" s="23" t="str">
        <f>IF(ISBLANK(Data!C37), "", Data!C37)</f>
        <v/>
      </c>
      <c r="D33" s="24" t="str">
        <f>IF(ISBLANK(Data!D37), "", Data!D37)</f>
        <v/>
      </c>
      <c r="H33"/>
      <c r="I33"/>
      <c r="K33" s="13">
        <v>2046</v>
      </c>
      <c r="L33" s="20" t="str">
        <f>IFERROR(Data!G35*(1/(1+L$6)^(Data!$A35-Data!$D$2)),"")</f>
        <v/>
      </c>
      <c r="M33" s="20" t="str">
        <f>IFERROR(Data!H35*(1/(1+M$6)^(Data!$A35-Data!$D$2)),"")</f>
        <v/>
      </c>
      <c r="N33" s="20" t="str">
        <f>IFERROR(Data!I35*(1/(1+N$6)^(Data!$A35-Data!$D$2)),"")</f>
        <v/>
      </c>
      <c r="O33" s="20" t="str">
        <f>IFERROR(Data!J35*(1/(1+O$6)^(Data!$A35-Data!$D$2)),"")</f>
        <v/>
      </c>
      <c r="P33" s="20" t="str">
        <f>IFERROR(Data!K35*(1/(1+P$6)^(Data!$A35-Data!$D$2)),"")</f>
        <v/>
      </c>
      <c r="Q33" s="20" t="str">
        <f>IFERROR(Data!L35*(1/(1+Q$6)^(Data!$A35-Data!$D$2)),"")</f>
        <v/>
      </c>
      <c r="R33" s="20" t="str">
        <f>IFERROR(Data!M35*(1/(1+R$6)^(Data!$A35-Data!$D$2)),"")</f>
        <v/>
      </c>
      <c r="S33" s="20" t="str">
        <f>IFERROR(Data!N35*(1/(1+S$6)^(Data!$A35-Data!$D$2)),"")</f>
        <v/>
      </c>
      <c r="T33" s="20" t="str">
        <f>IFERROR(Data!O35*(1/(1+T$6)^(Data!$A35-Data!$D$2)),"")</f>
        <v/>
      </c>
    </row>
    <row r="34" spans="1:20" x14ac:dyDescent="0.3">
      <c r="A34" s="13">
        <v>2049</v>
      </c>
      <c r="B34" s="22" t="str">
        <f>IF(ISBLANK(Data!B38), "", Data!B38)</f>
        <v/>
      </c>
      <c r="C34" s="23" t="str">
        <f>IF(ISBLANK(Data!C38), "", Data!C38)</f>
        <v/>
      </c>
      <c r="D34" s="24" t="str">
        <f>IF(ISBLANK(Data!D38), "", Data!D38)</f>
        <v/>
      </c>
      <c r="K34" s="13">
        <v>2047</v>
      </c>
      <c r="L34" s="20" t="str">
        <f>IFERROR(Data!G36*(1/(1+L$6)^(Data!$A36-Data!$D$2)),"")</f>
        <v/>
      </c>
      <c r="M34" s="20" t="str">
        <f>IFERROR(Data!H36*(1/(1+M$6)^(Data!$A36-Data!$D$2)),"")</f>
        <v/>
      </c>
      <c r="N34" s="20" t="str">
        <f>IFERROR(Data!I36*(1/(1+N$6)^(Data!$A36-Data!$D$2)),"")</f>
        <v/>
      </c>
      <c r="O34" s="20" t="str">
        <f>IFERROR(Data!J36*(1/(1+O$6)^(Data!$A36-Data!$D$2)),"")</f>
        <v/>
      </c>
      <c r="P34" s="20" t="str">
        <f>IFERROR(Data!K36*(1/(1+P$6)^(Data!$A36-Data!$D$2)),"")</f>
        <v/>
      </c>
      <c r="Q34" s="20" t="str">
        <f>IFERROR(Data!L36*(1/(1+Q$6)^(Data!$A36-Data!$D$2)),"")</f>
        <v/>
      </c>
      <c r="R34" s="20" t="str">
        <f>IFERROR(Data!M36*(1/(1+R$6)^(Data!$A36-Data!$D$2)),"")</f>
        <v/>
      </c>
      <c r="S34" s="20" t="str">
        <f>IFERROR(Data!N36*(1/(1+S$6)^(Data!$A36-Data!$D$2)),"")</f>
        <v/>
      </c>
      <c r="T34" s="20" t="str">
        <f>IFERROR(Data!O36*(1/(1+T$6)^(Data!$A36-Data!$D$2)),"")</f>
        <v/>
      </c>
    </row>
    <row r="35" spans="1:20" x14ac:dyDescent="0.3">
      <c r="A35" s="13">
        <v>2050</v>
      </c>
      <c r="B35" s="22" t="str">
        <f>IF(ISBLANK(Data!B39), "", Data!B39)</f>
        <v/>
      </c>
      <c r="C35" s="23" t="str">
        <f>IF(ISBLANK(Data!C39), "", Data!C39)</f>
        <v/>
      </c>
      <c r="D35" s="24" t="str">
        <f>IF(ISBLANK(Data!D39), "", Data!D39)</f>
        <v/>
      </c>
      <c r="K35" s="13">
        <v>2048</v>
      </c>
      <c r="L35" s="20" t="str">
        <f>IFERROR(Data!G37*(1/(1+L$6)^(Data!$A37-Data!$D$2)),"")</f>
        <v/>
      </c>
      <c r="M35" s="20" t="str">
        <f>IFERROR(Data!H37*(1/(1+M$6)^(Data!$A37-Data!$D$2)),"")</f>
        <v/>
      </c>
      <c r="N35" s="20" t="str">
        <f>IFERROR(Data!I37*(1/(1+N$6)^(Data!$A37-Data!$D$2)),"")</f>
        <v/>
      </c>
      <c r="O35" s="20" t="str">
        <f>IFERROR(Data!J37*(1/(1+O$6)^(Data!$A37-Data!$D$2)),"")</f>
        <v/>
      </c>
      <c r="P35" s="20" t="str">
        <f>IFERROR(Data!K37*(1/(1+P$6)^(Data!$A37-Data!$D$2)),"")</f>
        <v/>
      </c>
      <c r="Q35" s="20" t="str">
        <f>IFERROR(Data!L37*(1/(1+Q$6)^(Data!$A37-Data!$D$2)),"")</f>
        <v/>
      </c>
      <c r="R35" s="20" t="str">
        <f>IFERROR(Data!M37*(1/(1+R$6)^(Data!$A37-Data!$D$2)),"")</f>
        <v/>
      </c>
      <c r="S35" s="20" t="str">
        <f>IFERROR(Data!N37*(1/(1+S$6)^(Data!$A37-Data!$D$2)),"")</f>
        <v/>
      </c>
      <c r="T35" s="20" t="str">
        <f>IFERROR(Data!O37*(1/(1+T$6)^(Data!$A37-Data!$D$2)),"")</f>
        <v/>
      </c>
    </row>
    <row r="36" spans="1:20" x14ac:dyDescent="0.3">
      <c r="A36" s="13">
        <v>2051</v>
      </c>
      <c r="B36" s="22" t="str">
        <f>IF(ISBLANK(Data!B40), "", Data!B40)</f>
        <v/>
      </c>
      <c r="C36" s="23" t="str">
        <f>IF(ISBLANK(Data!C40), "", Data!C40)</f>
        <v/>
      </c>
      <c r="D36" s="24" t="str">
        <f>IF(ISBLANK(Data!D40), "", Data!D40)</f>
        <v/>
      </c>
      <c r="K36" s="13">
        <v>2049</v>
      </c>
      <c r="L36" s="20" t="str">
        <f>IFERROR(Data!G38*(1/(1+L$6)^(Data!$A38-Data!$D$2)),"")</f>
        <v/>
      </c>
      <c r="M36" s="20" t="str">
        <f>IFERROR(Data!H38*(1/(1+M$6)^(Data!$A38-Data!$D$2)),"")</f>
        <v/>
      </c>
      <c r="N36" s="20" t="str">
        <f>IFERROR(Data!I38*(1/(1+N$6)^(Data!$A38-Data!$D$2)),"")</f>
        <v/>
      </c>
      <c r="O36" s="20" t="str">
        <f>IFERROR(Data!J38*(1/(1+O$6)^(Data!$A38-Data!$D$2)),"")</f>
        <v/>
      </c>
      <c r="P36" s="20" t="str">
        <f>IFERROR(Data!K38*(1/(1+P$6)^(Data!$A38-Data!$D$2)),"")</f>
        <v/>
      </c>
      <c r="Q36" s="20" t="str">
        <f>IFERROR(Data!L38*(1/(1+Q$6)^(Data!$A38-Data!$D$2)),"")</f>
        <v/>
      </c>
      <c r="R36" s="20" t="str">
        <f>IFERROR(Data!M38*(1/(1+R$6)^(Data!$A38-Data!$D$2)),"")</f>
        <v/>
      </c>
      <c r="S36" s="20" t="str">
        <f>IFERROR(Data!N38*(1/(1+S$6)^(Data!$A38-Data!$D$2)),"")</f>
        <v/>
      </c>
      <c r="T36" s="20" t="str">
        <f>IFERROR(Data!O38*(1/(1+T$6)^(Data!$A38-Data!$D$2)),"")</f>
        <v/>
      </c>
    </row>
    <row r="37" spans="1:20" x14ac:dyDescent="0.3">
      <c r="A37" s="13">
        <v>2052</v>
      </c>
      <c r="B37" s="22" t="str">
        <f>IF(ISBLANK(Data!B41), "", Data!B41)</f>
        <v/>
      </c>
      <c r="C37" s="23" t="str">
        <f>IF(ISBLANK(Data!C41), "", Data!C41)</f>
        <v/>
      </c>
      <c r="D37" s="24" t="str">
        <f>IF(ISBLANK(Data!D41), "", Data!D41)</f>
        <v/>
      </c>
      <c r="K37" s="13">
        <v>2050</v>
      </c>
      <c r="L37" s="20" t="str">
        <f>IFERROR(Data!G39*(1/(1+L$6)^(Data!$A39-Data!$D$2)),"")</f>
        <v/>
      </c>
      <c r="M37" s="20" t="str">
        <f>IFERROR(Data!H39*(1/(1+M$6)^(Data!$A39-Data!$D$2)),"")</f>
        <v/>
      </c>
      <c r="N37" s="20" t="str">
        <f>IFERROR(Data!I39*(1/(1+N$6)^(Data!$A39-Data!$D$2)),"")</f>
        <v/>
      </c>
      <c r="O37" s="20" t="str">
        <f>IFERROR(Data!J39*(1/(1+O$6)^(Data!$A39-Data!$D$2)),"")</f>
        <v/>
      </c>
      <c r="P37" s="20" t="str">
        <f>IFERROR(Data!K39*(1/(1+P$6)^(Data!$A39-Data!$D$2)),"")</f>
        <v/>
      </c>
      <c r="Q37" s="20" t="str">
        <f>IFERROR(Data!L39*(1/(1+Q$6)^(Data!$A39-Data!$D$2)),"")</f>
        <v/>
      </c>
      <c r="R37" s="20" t="str">
        <f>IFERROR(Data!M39*(1/(1+R$6)^(Data!$A39-Data!$D$2)),"")</f>
        <v/>
      </c>
      <c r="S37" s="20" t="str">
        <f>IFERROR(Data!N39*(1/(1+S$6)^(Data!$A39-Data!$D$2)),"")</f>
        <v/>
      </c>
      <c r="T37" s="20" t="str">
        <f>IFERROR(Data!O39*(1/(1+T$6)^(Data!$A39-Data!$D$2)),"")</f>
        <v/>
      </c>
    </row>
    <row r="38" spans="1:20" x14ac:dyDescent="0.3">
      <c r="A38" s="13">
        <v>2053</v>
      </c>
      <c r="B38" s="22" t="str">
        <f>IF(ISBLANK(Data!B42), "", Data!B42)</f>
        <v/>
      </c>
      <c r="C38" s="23" t="str">
        <f>IF(ISBLANK(Data!C42), "", Data!C42)</f>
        <v/>
      </c>
      <c r="D38" s="24" t="str">
        <f>IF(ISBLANK(Data!D42), "", Data!D42)</f>
        <v/>
      </c>
      <c r="K38" s="13">
        <v>2051</v>
      </c>
      <c r="L38" s="20" t="str">
        <f>IFERROR(Data!G40*(1/(1+L$6)^(Data!$A40-Data!$D$2)),"")</f>
        <v/>
      </c>
      <c r="M38" s="20" t="str">
        <f>IFERROR(Data!H40*(1/(1+M$6)^(Data!$A40-Data!$D$2)),"")</f>
        <v/>
      </c>
      <c r="N38" s="20" t="str">
        <f>IFERROR(Data!I40*(1/(1+N$6)^(Data!$A40-Data!$D$2)),"")</f>
        <v/>
      </c>
      <c r="O38" s="20" t="str">
        <f>IFERROR(Data!J40*(1/(1+O$6)^(Data!$A40-Data!$D$2)),"")</f>
        <v/>
      </c>
      <c r="P38" s="20" t="str">
        <f>IFERROR(Data!K40*(1/(1+P$6)^(Data!$A40-Data!$D$2)),"")</f>
        <v/>
      </c>
      <c r="Q38" s="20" t="str">
        <f>IFERROR(Data!L40*(1/(1+Q$6)^(Data!$A40-Data!$D$2)),"")</f>
        <v/>
      </c>
      <c r="R38" s="20" t="str">
        <f>IFERROR(Data!M40*(1/(1+R$6)^(Data!$A40-Data!$D$2)),"")</f>
        <v/>
      </c>
      <c r="S38" s="20" t="str">
        <f>IFERROR(Data!N40*(1/(1+S$6)^(Data!$A40-Data!$D$2)),"")</f>
        <v/>
      </c>
      <c r="T38" s="20" t="str">
        <f>IFERROR(Data!O40*(1/(1+T$6)^(Data!$A40-Data!$D$2)),"")</f>
        <v/>
      </c>
    </row>
    <row r="39" spans="1:20" x14ac:dyDescent="0.3">
      <c r="A39" s="13">
        <v>2054</v>
      </c>
      <c r="B39" s="22" t="str">
        <f>IF(ISBLANK(Data!B43), "", Data!B43)</f>
        <v/>
      </c>
      <c r="C39" s="23" t="str">
        <f>IF(ISBLANK(Data!C43), "", Data!C43)</f>
        <v/>
      </c>
      <c r="D39" s="24" t="str">
        <f>IF(ISBLANK(Data!D43), "", Data!D43)</f>
        <v/>
      </c>
      <c r="K39" s="13">
        <v>2052</v>
      </c>
      <c r="L39" s="20" t="str">
        <f>IFERROR(Data!G41*(1/(1+L$6)^(Data!$A41-Data!$D$2)),"")</f>
        <v/>
      </c>
      <c r="M39" s="20" t="str">
        <f>IFERROR(Data!H41*(1/(1+M$6)^(Data!$A41-Data!$D$2)),"")</f>
        <v/>
      </c>
      <c r="N39" s="20" t="str">
        <f>IFERROR(Data!I41*(1/(1+N$6)^(Data!$A41-Data!$D$2)),"")</f>
        <v/>
      </c>
      <c r="O39" s="20" t="str">
        <f>IFERROR(Data!J41*(1/(1+O$6)^(Data!$A41-Data!$D$2)),"")</f>
        <v/>
      </c>
      <c r="P39" s="20" t="str">
        <f>IFERROR(Data!K41*(1/(1+P$6)^(Data!$A41-Data!$D$2)),"")</f>
        <v/>
      </c>
      <c r="Q39" s="20" t="str">
        <f>IFERROR(Data!L41*(1/(1+Q$6)^(Data!$A41-Data!$D$2)),"")</f>
        <v/>
      </c>
      <c r="R39" s="20" t="str">
        <f>IFERROR(Data!M41*(1/(1+R$6)^(Data!$A41-Data!$D$2)),"")</f>
        <v/>
      </c>
      <c r="S39" s="20" t="str">
        <f>IFERROR(Data!N41*(1/(1+S$6)^(Data!$A41-Data!$D$2)),"")</f>
        <v/>
      </c>
      <c r="T39" s="20" t="str">
        <f>IFERROR(Data!O41*(1/(1+T$6)^(Data!$A41-Data!$D$2)),"")</f>
        <v/>
      </c>
    </row>
    <row r="40" spans="1:20" x14ac:dyDescent="0.3">
      <c r="A40" s="13">
        <v>2055</v>
      </c>
      <c r="B40" s="22" t="str">
        <f>IF(ISBLANK(Data!B44), "", Data!B44)</f>
        <v/>
      </c>
      <c r="C40" s="23" t="str">
        <f>IF(ISBLANK(Data!C44), "", Data!C44)</f>
        <v/>
      </c>
      <c r="D40" s="24" t="str">
        <f>IF(ISBLANK(Data!D44), "", Data!D44)</f>
        <v/>
      </c>
      <c r="K40" s="13">
        <v>2053</v>
      </c>
      <c r="L40" s="20" t="str">
        <f>IFERROR(Data!G42*(1/(1+L$6)^(Data!$A42-Data!$D$2)),"")</f>
        <v/>
      </c>
      <c r="M40" s="20" t="str">
        <f>IFERROR(Data!H42*(1/(1+M$6)^(Data!$A42-Data!$D$2)),"")</f>
        <v/>
      </c>
      <c r="N40" s="20" t="str">
        <f>IFERROR(Data!I42*(1/(1+N$6)^(Data!$A42-Data!$D$2)),"")</f>
        <v/>
      </c>
      <c r="O40" s="20" t="str">
        <f>IFERROR(Data!J42*(1/(1+O$6)^(Data!$A42-Data!$D$2)),"")</f>
        <v/>
      </c>
      <c r="P40" s="20" t="str">
        <f>IFERROR(Data!K42*(1/(1+P$6)^(Data!$A42-Data!$D$2)),"")</f>
        <v/>
      </c>
      <c r="Q40" s="20" t="str">
        <f>IFERROR(Data!L42*(1/(1+Q$6)^(Data!$A42-Data!$D$2)),"")</f>
        <v/>
      </c>
      <c r="R40" s="20" t="str">
        <f>IFERROR(Data!M42*(1/(1+R$6)^(Data!$A42-Data!$D$2)),"")</f>
        <v/>
      </c>
      <c r="S40" s="20" t="str">
        <f>IFERROR(Data!N42*(1/(1+S$6)^(Data!$A42-Data!$D$2)),"")</f>
        <v/>
      </c>
      <c r="T40" s="20" t="str">
        <f>IFERROR(Data!O42*(1/(1+T$6)^(Data!$A42-Data!$D$2)),"")</f>
        <v/>
      </c>
    </row>
    <row r="41" spans="1:20" x14ac:dyDescent="0.3">
      <c r="A41" s="13">
        <v>2056</v>
      </c>
      <c r="B41" s="22" t="str">
        <f>IF(ISBLANK(Data!B45), "", Data!B45)</f>
        <v/>
      </c>
      <c r="C41" s="23" t="str">
        <f>IF(ISBLANK(Data!C45), "", Data!C45)</f>
        <v/>
      </c>
      <c r="D41" s="24" t="str">
        <f>IF(ISBLANK(Data!D45), "", Data!D45)</f>
        <v/>
      </c>
      <c r="K41" s="13">
        <v>2054</v>
      </c>
      <c r="L41" s="20" t="str">
        <f>IFERROR(Data!G43*(1/(1+L$6)^(Data!$A43-Data!$D$2)),"")</f>
        <v/>
      </c>
      <c r="M41" s="20" t="str">
        <f>IFERROR(Data!H43*(1/(1+M$6)^(Data!$A43-Data!$D$2)),"")</f>
        <v/>
      </c>
      <c r="N41" s="20" t="str">
        <f>IFERROR(Data!I43*(1/(1+N$6)^(Data!$A43-Data!$D$2)),"")</f>
        <v/>
      </c>
      <c r="O41" s="20" t="str">
        <f>IFERROR(Data!J43*(1/(1+O$6)^(Data!$A43-Data!$D$2)),"")</f>
        <v/>
      </c>
      <c r="P41" s="20" t="str">
        <f>IFERROR(Data!K43*(1/(1+P$6)^(Data!$A43-Data!$D$2)),"")</f>
        <v/>
      </c>
      <c r="Q41" s="20" t="str">
        <f>IFERROR(Data!L43*(1/(1+Q$6)^(Data!$A43-Data!$D$2)),"")</f>
        <v/>
      </c>
      <c r="R41" s="20" t="str">
        <f>IFERROR(Data!M43*(1/(1+R$6)^(Data!$A43-Data!$D$2)),"")</f>
        <v/>
      </c>
      <c r="S41" s="20" t="str">
        <f>IFERROR(Data!N43*(1/(1+S$6)^(Data!$A43-Data!$D$2)),"")</f>
        <v/>
      </c>
      <c r="T41" s="20" t="str">
        <f>IFERROR(Data!O43*(1/(1+T$6)^(Data!$A43-Data!$D$2)),"")</f>
        <v/>
      </c>
    </row>
    <row r="42" spans="1:20" x14ac:dyDescent="0.3">
      <c r="A42" s="13">
        <v>2057</v>
      </c>
      <c r="B42" s="22" t="str">
        <f>IF(ISBLANK(Data!B46), "", Data!B46)</f>
        <v/>
      </c>
      <c r="C42" s="23" t="str">
        <f>IF(ISBLANK(Data!C46), "", Data!C46)</f>
        <v/>
      </c>
      <c r="D42" s="24" t="str">
        <f>IF(ISBLANK(Data!D46), "", Data!D46)</f>
        <v/>
      </c>
      <c r="K42" s="13">
        <v>2055</v>
      </c>
      <c r="L42" s="20" t="str">
        <f>IFERROR(Data!G44*(1/(1+L$6)^(Data!$A44-Data!$D$2)),"")</f>
        <v/>
      </c>
      <c r="M42" s="20" t="str">
        <f>IFERROR(Data!H44*(1/(1+M$6)^(Data!$A44-Data!$D$2)),"")</f>
        <v/>
      </c>
      <c r="N42" s="20" t="str">
        <f>IFERROR(Data!I44*(1/(1+N$6)^(Data!$A44-Data!$D$2)),"")</f>
        <v/>
      </c>
      <c r="O42" s="20" t="str">
        <f>IFERROR(Data!J44*(1/(1+O$6)^(Data!$A44-Data!$D$2)),"")</f>
        <v/>
      </c>
      <c r="P42" s="20" t="str">
        <f>IFERROR(Data!K44*(1/(1+P$6)^(Data!$A44-Data!$D$2)),"")</f>
        <v/>
      </c>
      <c r="Q42" s="20" t="str">
        <f>IFERROR(Data!L44*(1/(1+Q$6)^(Data!$A44-Data!$D$2)),"")</f>
        <v/>
      </c>
      <c r="R42" s="20" t="str">
        <f>IFERROR(Data!M44*(1/(1+R$6)^(Data!$A44-Data!$D$2)),"")</f>
        <v/>
      </c>
      <c r="S42" s="20" t="str">
        <f>IFERROR(Data!N44*(1/(1+S$6)^(Data!$A44-Data!$D$2)),"")</f>
        <v/>
      </c>
      <c r="T42" s="20" t="str">
        <f>IFERROR(Data!O44*(1/(1+T$6)^(Data!$A44-Data!$D$2)),"")</f>
        <v/>
      </c>
    </row>
    <row r="43" spans="1:20" x14ac:dyDescent="0.3">
      <c r="A43" s="13">
        <v>2058</v>
      </c>
      <c r="B43" s="22" t="str">
        <f>IF(ISBLANK(Data!B47), "", Data!B47)</f>
        <v/>
      </c>
      <c r="C43" s="23" t="str">
        <f>IF(ISBLANK(Data!C47), "", Data!C47)</f>
        <v/>
      </c>
      <c r="D43" s="24" t="str">
        <f>IF(ISBLANK(Data!D47), "", Data!D47)</f>
        <v/>
      </c>
      <c r="K43" s="13">
        <v>2056</v>
      </c>
      <c r="L43" s="20" t="str">
        <f>IFERROR(Data!G45*(1/(1+L$6)^(Data!$A45-Data!$D$2)),"")</f>
        <v/>
      </c>
      <c r="M43" s="20" t="str">
        <f>IFERROR(Data!H45*(1/(1+M$6)^(Data!$A45-Data!$D$2)),"")</f>
        <v/>
      </c>
      <c r="N43" s="20" t="str">
        <f>IFERROR(Data!I45*(1/(1+N$6)^(Data!$A45-Data!$D$2)),"")</f>
        <v/>
      </c>
      <c r="O43" s="20" t="str">
        <f>IFERROR(Data!J45*(1/(1+O$6)^(Data!$A45-Data!$D$2)),"")</f>
        <v/>
      </c>
      <c r="P43" s="20" t="str">
        <f>IFERROR(Data!K45*(1/(1+P$6)^(Data!$A45-Data!$D$2)),"")</f>
        <v/>
      </c>
      <c r="Q43" s="20" t="str">
        <f>IFERROR(Data!L45*(1/(1+Q$6)^(Data!$A45-Data!$D$2)),"")</f>
        <v/>
      </c>
      <c r="R43" s="20" t="str">
        <f>IFERROR(Data!M45*(1/(1+R$6)^(Data!$A45-Data!$D$2)),"")</f>
        <v/>
      </c>
      <c r="S43" s="20" t="str">
        <f>IFERROR(Data!N45*(1/(1+S$6)^(Data!$A45-Data!$D$2)),"")</f>
        <v/>
      </c>
      <c r="T43" s="20" t="str">
        <f>IFERROR(Data!O45*(1/(1+T$6)^(Data!$A45-Data!$D$2)),"")</f>
        <v/>
      </c>
    </row>
    <row r="44" spans="1:20" x14ac:dyDescent="0.3">
      <c r="A44" s="13">
        <v>2059</v>
      </c>
      <c r="B44" s="22" t="str">
        <f>IF(ISBLANK(Data!B48), "", Data!B48)</f>
        <v/>
      </c>
      <c r="C44" s="23" t="str">
        <f>IF(ISBLANK(Data!C48), "", Data!C48)</f>
        <v/>
      </c>
      <c r="D44" s="24" t="str">
        <f>IF(ISBLANK(Data!D48), "", Data!D48)</f>
        <v/>
      </c>
      <c r="K44" s="13">
        <v>2057</v>
      </c>
      <c r="L44" s="20" t="str">
        <f>IFERROR(Data!G46*(1/(1+L$6)^(Data!$A46-Data!$D$2)),"")</f>
        <v/>
      </c>
      <c r="M44" s="20" t="str">
        <f>IFERROR(Data!H46*(1/(1+M$6)^(Data!$A46-Data!$D$2)),"")</f>
        <v/>
      </c>
      <c r="N44" s="20" t="str">
        <f>IFERROR(Data!I46*(1/(1+N$6)^(Data!$A46-Data!$D$2)),"")</f>
        <v/>
      </c>
      <c r="O44" s="20" t="str">
        <f>IFERROR(Data!J46*(1/(1+O$6)^(Data!$A46-Data!$D$2)),"")</f>
        <v/>
      </c>
      <c r="P44" s="20" t="str">
        <f>IFERROR(Data!K46*(1/(1+P$6)^(Data!$A46-Data!$D$2)),"")</f>
        <v/>
      </c>
      <c r="Q44" s="20" t="str">
        <f>IFERROR(Data!L46*(1/(1+Q$6)^(Data!$A46-Data!$D$2)),"")</f>
        <v/>
      </c>
      <c r="R44" s="20" t="str">
        <f>IFERROR(Data!M46*(1/(1+R$6)^(Data!$A46-Data!$D$2)),"")</f>
        <v/>
      </c>
      <c r="S44" s="20" t="str">
        <f>IFERROR(Data!N46*(1/(1+S$6)^(Data!$A46-Data!$D$2)),"")</f>
        <v/>
      </c>
      <c r="T44" s="20" t="str">
        <f>IFERROR(Data!O46*(1/(1+T$6)^(Data!$A46-Data!$D$2)),"")</f>
        <v/>
      </c>
    </row>
    <row r="45" spans="1:20" x14ac:dyDescent="0.3">
      <c r="A45" s="13">
        <v>2060</v>
      </c>
      <c r="B45" s="22" t="str">
        <f>IF(ISBLANK(Data!B49), "", Data!B49)</f>
        <v/>
      </c>
      <c r="C45" s="23" t="str">
        <f>IF(ISBLANK(Data!C49), "", Data!C49)</f>
        <v/>
      </c>
      <c r="D45" s="24" t="str">
        <f>IF(ISBLANK(Data!D49), "", Data!D49)</f>
        <v/>
      </c>
      <c r="K45" s="13">
        <v>2058</v>
      </c>
      <c r="L45" s="20" t="str">
        <f>IFERROR(Data!G47*(1/(1+L$6)^(Data!$A47-Data!$D$2)),"")</f>
        <v/>
      </c>
      <c r="M45" s="20" t="str">
        <f>IFERROR(Data!H47*(1/(1+M$6)^(Data!$A47-Data!$D$2)),"")</f>
        <v/>
      </c>
      <c r="N45" s="20" t="str">
        <f>IFERROR(Data!I47*(1/(1+N$6)^(Data!$A47-Data!$D$2)),"")</f>
        <v/>
      </c>
      <c r="O45" s="20" t="str">
        <f>IFERROR(Data!J47*(1/(1+O$6)^(Data!$A47-Data!$D$2)),"")</f>
        <v/>
      </c>
      <c r="P45" s="20" t="str">
        <f>IFERROR(Data!K47*(1/(1+P$6)^(Data!$A47-Data!$D$2)),"")</f>
        <v/>
      </c>
      <c r="Q45" s="20" t="str">
        <f>IFERROR(Data!L47*(1/(1+Q$6)^(Data!$A47-Data!$D$2)),"")</f>
        <v/>
      </c>
      <c r="R45" s="20" t="str">
        <f>IFERROR(Data!M47*(1/(1+R$6)^(Data!$A47-Data!$D$2)),"")</f>
        <v/>
      </c>
      <c r="S45" s="20" t="str">
        <f>IFERROR(Data!N47*(1/(1+S$6)^(Data!$A47-Data!$D$2)),"")</f>
        <v/>
      </c>
      <c r="T45" s="20" t="str">
        <f>IFERROR(Data!O47*(1/(1+T$6)^(Data!$A47-Data!$D$2)),"")</f>
        <v/>
      </c>
    </row>
    <row r="46" spans="1:20" x14ac:dyDescent="0.3">
      <c r="A46" s="13">
        <v>2061</v>
      </c>
      <c r="B46" s="22" t="str">
        <f>IF(ISBLANK(Data!B50), "", Data!B50)</f>
        <v/>
      </c>
      <c r="C46" s="23" t="str">
        <f>IF(ISBLANK(Data!C50), "", Data!C50)</f>
        <v/>
      </c>
      <c r="D46" s="24" t="str">
        <f>IF(ISBLANK(Data!D50), "", Data!D50)</f>
        <v/>
      </c>
      <c r="K46" s="13">
        <v>2059</v>
      </c>
      <c r="L46" s="20" t="str">
        <f>IFERROR(Data!G48*(1/(1+L$6)^(Data!$A48-Data!$D$2)),"")</f>
        <v/>
      </c>
      <c r="M46" s="20" t="str">
        <f>IFERROR(Data!H48*(1/(1+M$6)^(Data!$A48-Data!$D$2)),"")</f>
        <v/>
      </c>
      <c r="N46" s="20" t="str">
        <f>IFERROR(Data!I48*(1/(1+N$6)^(Data!$A48-Data!$D$2)),"")</f>
        <v/>
      </c>
      <c r="O46" s="20" t="str">
        <f>IFERROR(Data!J48*(1/(1+O$6)^(Data!$A48-Data!$D$2)),"")</f>
        <v/>
      </c>
      <c r="P46" s="20" t="str">
        <f>IFERROR(Data!K48*(1/(1+P$6)^(Data!$A48-Data!$D$2)),"")</f>
        <v/>
      </c>
      <c r="Q46" s="20" t="str">
        <f>IFERROR(Data!L48*(1/(1+Q$6)^(Data!$A48-Data!$D$2)),"")</f>
        <v/>
      </c>
      <c r="R46" s="20" t="str">
        <f>IFERROR(Data!M48*(1/(1+R$6)^(Data!$A48-Data!$D$2)),"")</f>
        <v/>
      </c>
      <c r="S46" s="20" t="str">
        <f>IFERROR(Data!N48*(1/(1+S$6)^(Data!$A48-Data!$D$2)),"")</f>
        <v/>
      </c>
      <c r="T46" s="20" t="str">
        <f>IFERROR(Data!O48*(1/(1+T$6)^(Data!$A48-Data!$D$2)),"")</f>
        <v/>
      </c>
    </row>
    <row r="47" spans="1:20" x14ac:dyDescent="0.3">
      <c r="A47" s="13">
        <v>2062</v>
      </c>
      <c r="B47" s="22" t="str">
        <f>IF(ISBLANK(Data!B51), "", Data!B51)</f>
        <v/>
      </c>
      <c r="C47" s="23" t="str">
        <f>IF(ISBLANK(Data!C51), "", Data!C51)</f>
        <v/>
      </c>
      <c r="D47" s="24" t="str">
        <f>IF(ISBLANK(Data!D51), "", Data!D51)</f>
        <v/>
      </c>
      <c r="K47" s="13">
        <v>2060</v>
      </c>
      <c r="L47" s="20" t="str">
        <f>IFERROR(Data!G49*(1/(1+L$6)^(Data!$A49-Data!$D$2)),"")</f>
        <v/>
      </c>
      <c r="M47" s="20" t="str">
        <f>IFERROR(Data!H49*(1/(1+M$6)^(Data!$A49-Data!$D$2)),"")</f>
        <v/>
      </c>
      <c r="N47" s="20" t="str">
        <f>IFERROR(Data!I49*(1/(1+N$6)^(Data!$A49-Data!$D$2)),"")</f>
        <v/>
      </c>
      <c r="O47" s="20" t="str">
        <f>IFERROR(Data!J49*(1/(1+O$6)^(Data!$A49-Data!$D$2)),"")</f>
        <v/>
      </c>
      <c r="P47" s="20" t="str">
        <f>IFERROR(Data!K49*(1/(1+P$6)^(Data!$A49-Data!$D$2)),"")</f>
        <v/>
      </c>
      <c r="Q47" s="20" t="str">
        <f>IFERROR(Data!L49*(1/(1+Q$6)^(Data!$A49-Data!$D$2)),"")</f>
        <v/>
      </c>
      <c r="R47" s="20" t="str">
        <f>IFERROR(Data!M49*(1/(1+R$6)^(Data!$A49-Data!$D$2)),"")</f>
        <v/>
      </c>
      <c r="S47" s="20" t="str">
        <f>IFERROR(Data!N49*(1/(1+S$6)^(Data!$A49-Data!$D$2)),"")</f>
        <v/>
      </c>
      <c r="T47" s="20" t="str">
        <f>IFERROR(Data!O49*(1/(1+T$6)^(Data!$A49-Data!$D$2)),"")</f>
        <v/>
      </c>
    </row>
    <row r="48" spans="1:20" x14ac:dyDescent="0.3">
      <c r="A48" s="13">
        <v>2063</v>
      </c>
      <c r="B48" s="22" t="str">
        <f>IF(ISBLANK(Data!B52), "", Data!B52)</f>
        <v/>
      </c>
      <c r="C48" s="23" t="str">
        <f>IF(ISBLANK(Data!C52), "", Data!C52)</f>
        <v/>
      </c>
      <c r="D48" s="24" t="str">
        <f>IF(ISBLANK(Data!D52), "", Data!D52)</f>
        <v/>
      </c>
      <c r="K48" s="13">
        <v>2061</v>
      </c>
      <c r="L48" s="20" t="str">
        <f>IFERROR(Data!G50*(1/(1+L$6)^(Data!$A50-Data!$D$2)),"")</f>
        <v/>
      </c>
      <c r="M48" s="20" t="str">
        <f>IFERROR(Data!H50*(1/(1+M$6)^(Data!$A50-Data!$D$2)),"")</f>
        <v/>
      </c>
      <c r="N48" s="20" t="str">
        <f>IFERROR(Data!I50*(1/(1+N$6)^(Data!$A50-Data!$D$2)),"")</f>
        <v/>
      </c>
      <c r="O48" s="20" t="str">
        <f>IFERROR(Data!J50*(1/(1+O$6)^(Data!$A50-Data!$D$2)),"")</f>
        <v/>
      </c>
      <c r="P48" s="20" t="str">
        <f>IFERROR(Data!K50*(1/(1+P$6)^(Data!$A50-Data!$D$2)),"")</f>
        <v/>
      </c>
      <c r="Q48" s="20" t="str">
        <f>IFERROR(Data!L50*(1/(1+Q$6)^(Data!$A50-Data!$D$2)),"")</f>
        <v/>
      </c>
      <c r="R48" s="20" t="str">
        <f>IFERROR(Data!M50*(1/(1+R$6)^(Data!$A50-Data!$D$2)),"")</f>
        <v/>
      </c>
      <c r="S48" s="20" t="str">
        <f>IFERROR(Data!N50*(1/(1+S$6)^(Data!$A50-Data!$D$2)),"")</f>
        <v/>
      </c>
      <c r="T48" s="20" t="str">
        <f>IFERROR(Data!O50*(1/(1+T$6)^(Data!$A50-Data!$D$2)),"")</f>
        <v/>
      </c>
    </row>
    <row r="49" spans="1:20" x14ac:dyDescent="0.3">
      <c r="A49" s="13">
        <v>2064</v>
      </c>
      <c r="B49" s="22" t="str">
        <f>IF(ISBLANK(Data!B53), "", Data!B53)</f>
        <v/>
      </c>
      <c r="C49" s="23" t="str">
        <f>IF(ISBLANK(Data!C53), "", Data!C53)</f>
        <v/>
      </c>
      <c r="D49" s="24" t="str">
        <f>IF(ISBLANK(Data!D53), "", Data!D53)</f>
        <v/>
      </c>
      <c r="K49" s="13">
        <v>2062</v>
      </c>
      <c r="L49" s="20" t="str">
        <f>IFERROR(Data!G51*(1/(1+L$6)^(Data!$A51-Data!$D$2)),"")</f>
        <v/>
      </c>
      <c r="M49" s="20" t="str">
        <f>IFERROR(Data!H51*(1/(1+M$6)^(Data!$A51-Data!$D$2)),"")</f>
        <v/>
      </c>
      <c r="N49" s="20" t="str">
        <f>IFERROR(Data!I51*(1/(1+N$6)^(Data!$A51-Data!$D$2)),"")</f>
        <v/>
      </c>
      <c r="O49" s="20" t="str">
        <f>IFERROR(Data!J51*(1/(1+O$6)^(Data!$A51-Data!$D$2)),"")</f>
        <v/>
      </c>
      <c r="P49" s="20" t="str">
        <f>IFERROR(Data!K51*(1/(1+P$6)^(Data!$A51-Data!$D$2)),"")</f>
        <v/>
      </c>
      <c r="Q49" s="20" t="str">
        <f>IFERROR(Data!L51*(1/(1+Q$6)^(Data!$A51-Data!$D$2)),"")</f>
        <v/>
      </c>
      <c r="R49" s="20" t="str">
        <f>IFERROR(Data!M51*(1/(1+R$6)^(Data!$A51-Data!$D$2)),"")</f>
        <v/>
      </c>
      <c r="S49" s="20" t="str">
        <f>IFERROR(Data!N51*(1/(1+S$6)^(Data!$A51-Data!$D$2)),"")</f>
        <v/>
      </c>
      <c r="T49" s="20" t="str">
        <f>IFERROR(Data!O51*(1/(1+T$6)^(Data!$A51-Data!$D$2)),"")</f>
        <v/>
      </c>
    </row>
    <row r="50" spans="1:20" x14ac:dyDescent="0.3">
      <c r="A50" s="13">
        <v>2065</v>
      </c>
      <c r="B50" s="22" t="str">
        <f>IF(ISBLANK(Data!B54), "", Data!B54)</f>
        <v/>
      </c>
      <c r="C50" s="23" t="str">
        <f>IF(ISBLANK(Data!C54), "", Data!C54)</f>
        <v/>
      </c>
      <c r="D50" s="24" t="str">
        <f>IF(ISBLANK(Data!D54), "", Data!D54)</f>
        <v/>
      </c>
      <c r="K50" s="13">
        <v>2063</v>
      </c>
      <c r="L50" s="20" t="str">
        <f>IFERROR(Data!G52*(1/(1+L$6)^(Data!$A52-Data!$D$2)),"")</f>
        <v/>
      </c>
      <c r="M50" s="20" t="str">
        <f>IFERROR(Data!H52*(1/(1+M$6)^(Data!$A52-Data!$D$2)),"")</f>
        <v/>
      </c>
      <c r="N50" s="20" t="str">
        <f>IFERROR(Data!I52*(1/(1+N$6)^(Data!$A52-Data!$D$2)),"")</f>
        <v/>
      </c>
      <c r="O50" s="20" t="str">
        <f>IFERROR(Data!J52*(1/(1+O$6)^(Data!$A52-Data!$D$2)),"")</f>
        <v/>
      </c>
      <c r="P50" s="20" t="str">
        <f>IFERROR(Data!K52*(1/(1+P$6)^(Data!$A52-Data!$D$2)),"")</f>
        <v/>
      </c>
      <c r="Q50" s="20" t="str">
        <f>IFERROR(Data!L52*(1/(1+Q$6)^(Data!$A52-Data!$D$2)),"")</f>
        <v/>
      </c>
      <c r="R50" s="20" t="str">
        <f>IFERROR(Data!M52*(1/(1+R$6)^(Data!$A52-Data!$D$2)),"")</f>
        <v/>
      </c>
      <c r="S50" s="20" t="str">
        <f>IFERROR(Data!N52*(1/(1+S$6)^(Data!$A52-Data!$D$2)),"")</f>
        <v/>
      </c>
      <c r="T50" s="20" t="str">
        <f>IFERROR(Data!O52*(1/(1+T$6)^(Data!$A52-Data!$D$2)),"")</f>
        <v/>
      </c>
    </row>
    <row r="51" spans="1:20" x14ac:dyDescent="0.3">
      <c r="A51" s="13">
        <v>2066</v>
      </c>
      <c r="B51" s="22" t="str">
        <f>IF(ISBLANK(Data!B55), "", Data!B55)</f>
        <v/>
      </c>
      <c r="C51" s="23" t="str">
        <f>IF(ISBLANK(Data!C55), "", Data!C55)</f>
        <v/>
      </c>
      <c r="D51" s="24" t="str">
        <f>IF(ISBLANK(Data!D55), "", Data!D55)</f>
        <v/>
      </c>
      <c r="K51" s="13">
        <v>2064</v>
      </c>
      <c r="L51" s="20" t="str">
        <f>IFERROR(Data!G53*(1/(1+L$6)^(Data!$A53-Data!$D$2)),"")</f>
        <v/>
      </c>
      <c r="M51" s="20" t="str">
        <f>IFERROR(Data!H53*(1/(1+M$6)^(Data!$A53-Data!$D$2)),"")</f>
        <v/>
      </c>
      <c r="N51" s="20" t="str">
        <f>IFERROR(Data!I53*(1/(1+N$6)^(Data!$A53-Data!$D$2)),"")</f>
        <v/>
      </c>
      <c r="O51" s="20" t="str">
        <f>IFERROR(Data!J53*(1/(1+O$6)^(Data!$A53-Data!$D$2)),"")</f>
        <v/>
      </c>
      <c r="P51" s="20" t="str">
        <f>IFERROR(Data!K53*(1/(1+P$6)^(Data!$A53-Data!$D$2)),"")</f>
        <v/>
      </c>
      <c r="Q51" s="20" t="str">
        <f>IFERROR(Data!L53*(1/(1+Q$6)^(Data!$A53-Data!$D$2)),"")</f>
        <v/>
      </c>
      <c r="R51" s="20" t="str">
        <f>IFERROR(Data!M53*(1/(1+R$6)^(Data!$A53-Data!$D$2)),"")</f>
        <v/>
      </c>
      <c r="S51" s="20" t="str">
        <f>IFERROR(Data!N53*(1/(1+S$6)^(Data!$A53-Data!$D$2)),"")</f>
        <v/>
      </c>
      <c r="T51" s="20" t="str">
        <f>IFERROR(Data!O53*(1/(1+T$6)^(Data!$A53-Data!$D$2)),"")</f>
        <v/>
      </c>
    </row>
    <row r="52" spans="1:20" x14ac:dyDescent="0.3">
      <c r="A52" s="13">
        <v>2067</v>
      </c>
      <c r="B52" s="22" t="str">
        <f>IF(ISBLANK(Data!B56), "", Data!B56)</f>
        <v/>
      </c>
      <c r="C52" s="23" t="str">
        <f>IF(ISBLANK(Data!C56), "", Data!C56)</f>
        <v/>
      </c>
      <c r="D52" s="24" t="str">
        <f>IF(ISBLANK(Data!D56), "", Data!D56)</f>
        <v/>
      </c>
      <c r="K52" s="13">
        <v>2065</v>
      </c>
      <c r="L52" s="20" t="str">
        <f>IFERROR(Data!G54*(1/(1+L$6)^(Data!$A54-Data!$D$2)),"")</f>
        <v/>
      </c>
      <c r="M52" s="20" t="str">
        <f>IFERROR(Data!H54*(1/(1+M$6)^(Data!$A54-Data!$D$2)),"")</f>
        <v/>
      </c>
      <c r="N52" s="20" t="str">
        <f>IFERROR(Data!I54*(1/(1+N$6)^(Data!$A54-Data!$D$2)),"")</f>
        <v/>
      </c>
      <c r="O52" s="20" t="str">
        <f>IFERROR(Data!J54*(1/(1+O$6)^(Data!$A54-Data!$D$2)),"")</f>
        <v/>
      </c>
      <c r="P52" s="20" t="str">
        <f>IFERROR(Data!K54*(1/(1+P$6)^(Data!$A54-Data!$D$2)),"")</f>
        <v/>
      </c>
      <c r="Q52" s="20" t="str">
        <f>IFERROR(Data!L54*(1/(1+Q$6)^(Data!$A54-Data!$D$2)),"")</f>
        <v/>
      </c>
      <c r="R52" s="20" t="str">
        <f>IFERROR(Data!M54*(1/(1+R$6)^(Data!$A54-Data!$D$2)),"")</f>
        <v/>
      </c>
      <c r="S52" s="20" t="str">
        <f>IFERROR(Data!N54*(1/(1+S$6)^(Data!$A54-Data!$D$2)),"")</f>
        <v/>
      </c>
      <c r="T52" s="20" t="str">
        <f>IFERROR(Data!O54*(1/(1+T$6)^(Data!$A54-Data!$D$2)),"")</f>
        <v/>
      </c>
    </row>
    <row r="53" spans="1:20" x14ac:dyDescent="0.3">
      <c r="A53" s="13">
        <v>2068</v>
      </c>
      <c r="B53" s="22" t="str">
        <f>IF(ISBLANK(Data!B57), "", Data!B57)</f>
        <v/>
      </c>
      <c r="C53" s="23" t="str">
        <f>IF(ISBLANK(Data!C57), "", Data!C57)</f>
        <v/>
      </c>
      <c r="D53" s="24" t="str">
        <f>IF(ISBLANK(Data!D57), "", Data!D57)</f>
        <v/>
      </c>
      <c r="K53" s="13">
        <v>2066</v>
      </c>
      <c r="L53" s="20" t="str">
        <f>IFERROR(Data!G55*(1/(1+L$6)^(Data!$A55-Data!$D$2)),"")</f>
        <v/>
      </c>
      <c r="M53" s="20" t="str">
        <f>IFERROR(Data!H55*(1/(1+M$6)^(Data!$A55-Data!$D$2)),"")</f>
        <v/>
      </c>
      <c r="N53" s="20" t="str">
        <f>IFERROR(Data!I55*(1/(1+N$6)^(Data!$A55-Data!$D$2)),"")</f>
        <v/>
      </c>
      <c r="O53" s="20" t="str">
        <f>IFERROR(Data!J55*(1/(1+O$6)^(Data!$A55-Data!$D$2)),"")</f>
        <v/>
      </c>
      <c r="P53" s="20" t="str">
        <f>IFERROR(Data!K55*(1/(1+P$6)^(Data!$A55-Data!$D$2)),"")</f>
        <v/>
      </c>
      <c r="Q53" s="20" t="str">
        <f>IFERROR(Data!L55*(1/(1+Q$6)^(Data!$A55-Data!$D$2)),"")</f>
        <v/>
      </c>
      <c r="R53" s="20" t="str">
        <f>IFERROR(Data!M55*(1/(1+R$6)^(Data!$A55-Data!$D$2)),"")</f>
        <v/>
      </c>
      <c r="S53" s="20" t="str">
        <f>IFERROR(Data!N55*(1/(1+S$6)^(Data!$A55-Data!$D$2)),"")</f>
        <v/>
      </c>
      <c r="T53" s="20" t="str">
        <f>IFERROR(Data!O55*(1/(1+T$6)^(Data!$A55-Data!$D$2)),"")</f>
        <v/>
      </c>
    </row>
    <row r="54" spans="1:20" x14ac:dyDescent="0.3">
      <c r="A54" s="13">
        <v>2069</v>
      </c>
      <c r="B54" s="22" t="str">
        <f>IF(ISBLANK(Data!B58), "", Data!B58)</f>
        <v/>
      </c>
      <c r="C54" s="23" t="str">
        <f>IF(ISBLANK(Data!C58), "", Data!C58)</f>
        <v/>
      </c>
      <c r="D54" s="24" t="str">
        <f>IF(ISBLANK(Data!D58), "", Data!D58)</f>
        <v/>
      </c>
      <c r="K54" s="13">
        <v>2067</v>
      </c>
      <c r="L54" s="20" t="str">
        <f>IFERROR(Data!G56*(1/(1+L$6)^(Data!$A56-Data!$D$2)),"")</f>
        <v/>
      </c>
      <c r="M54" s="20" t="str">
        <f>IFERROR(Data!H56*(1/(1+M$6)^(Data!$A56-Data!$D$2)),"")</f>
        <v/>
      </c>
      <c r="N54" s="20" t="str">
        <f>IFERROR(Data!I56*(1/(1+N$6)^(Data!$A56-Data!$D$2)),"")</f>
        <v/>
      </c>
      <c r="O54" s="20" t="str">
        <f>IFERROR(Data!J56*(1/(1+O$6)^(Data!$A56-Data!$D$2)),"")</f>
        <v/>
      </c>
      <c r="P54" s="20" t="str">
        <f>IFERROR(Data!K56*(1/(1+P$6)^(Data!$A56-Data!$D$2)),"")</f>
        <v/>
      </c>
      <c r="Q54" s="20" t="str">
        <f>IFERROR(Data!L56*(1/(1+Q$6)^(Data!$A56-Data!$D$2)),"")</f>
        <v/>
      </c>
      <c r="R54" s="20" t="str">
        <f>IFERROR(Data!M56*(1/(1+R$6)^(Data!$A56-Data!$D$2)),"")</f>
        <v/>
      </c>
      <c r="S54" s="20" t="str">
        <f>IFERROR(Data!N56*(1/(1+S$6)^(Data!$A56-Data!$D$2)),"")</f>
        <v/>
      </c>
      <c r="T54" s="20" t="str">
        <f>IFERROR(Data!O56*(1/(1+T$6)^(Data!$A56-Data!$D$2)),"")</f>
        <v/>
      </c>
    </row>
    <row r="55" spans="1:20" x14ac:dyDescent="0.3">
      <c r="A55" s="13">
        <v>2070</v>
      </c>
      <c r="B55" s="22" t="str">
        <f>IF(ISBLANK(Data!B59), "", Data!B59)</f>
        <v/>
      </c>
      <c r="C55" s="23" t="str">
        <f>IF(ISBLANK(Data!C59), "", Data!C59)</f>
        <v/>
      </c>
      <c r="D55" s="24" t="str">
        <f>IF(ISBLANK(Data!D59), "", Data!D59)</f>
        <v/>
      </c>
      <c r="K55" s="13">
        <v>2068</v>
      </c>
      <c r="L55" s="20" t="str">
        <f>IFERROR(Data!G57*(1/(1+L$6)^(Data!$A57-Data!$D$2)),"")</f>
        <v/>
      </c>
      <c r="M55" s="20" t="str">
        <f>IFERROR(Data!H57*(1/(1+M$6)^(Data!$A57-Data!$D$2)),"")</f>
        <v/>
      </c>
      <c r="N55" s="20" t="str">
        <f>IFERROR(Data!I57*(1/(1+N$6)^(Data!$A57-Data!$D$2)),"")</f>
        <v/>
      </c>
      <c r="O55" s="20" t="str">
        <f>IFERROR(Data!J57*(1/(1+O$6)^(Data!$A57-Data!$D$2)),"")</f>
        <v/>
      </c>
      <c r="P55" s="20" t="str">
        <f>IFERROR(Data!K57*(1/(1+P$6)^(Data!$A57-Data!$D$2)),"")</f>
        <v/>
      </c>
      <c r="Q55" s="20" t="str">
        <f>IFERROR(Data!L57*(1/(1+Q$6)^(Data!$A57-Data!$D$2)),"")</f>
        <v/>
      </c>
      <c r="R55" s="20" t="str">
        <f>IFERROR(Data!M57*(1/(1+R$6)^(Data!$A57-Data!$D$2)),"")</f>
        <v/>
      </c>
      <c r="S55" s="20" t="str">
        <f>IFERROR(Data!N57*(1/(1+S$6)^(Data!$A57-Data!$D$2)),"")</f>
        <v/>
      </c>
      <c r="T55" s="20" t="str">
        <f>IFERROR(Data!O57*(1/(1+T$6)^(Data!$A57-Data!$D$2)),"")</f>
        <v/>
      </c>
    </row>
    <row r="56" spans="1:20" x14ac:dyDescent="0.3">
      <c r="A56" s="13">
        <v>2071</v>
      </c>
      <c r="B56" s="22" t="str">
        <f>IF(ISBLANK(Data!B60), "", Data!B60)</f>
        <v/>
      </c>
      <c r="C56" s="23" t="str">
        <f>IF(ISBLANK(Data!C60), "", Data!C60)</f>
        <v/>
      </c>
      <c r="D56" s="24" t="str">
        <f>IF(ISBLANK(Data!D60), "", Data!D60)</f>
        <v/>
      </c>
      <c r="K56" s="13">
        <v>2069</v>
      </c>
      <c r="L56" s="20" t="str">
        <f>IFERROR(Data!G58*(1/(1+L$6)^(Data!$A58-Data!$D$2)),"")</f>
        <v/>
      </c>
      <c r="M56" s="20" t="str">
        <f>IFERROR(Data!H58*(1/(1+M$6)^(Data!$A58-Data!$D$2)),"")</f>
        <v/>
      </c>
      <c r="N56" s="20" t="str">
        <f>IFERROR(Data!I58*(1/(1+N$6)^(Data!$A58-Data!$D$2)),"")</f>
        <v/>
      </c>
      <c r="O56" s="20" t="str">
        <f>IFERROR(Data!J58*(1/(1+O$6)^(Data!$A58-Data!$D$2)),"")</f>
        <v/>
      </c>
      <c r="P56" s="20" t="str">
        <f>IFERROR(Data!K58*(1/(1+P$6)^(Data!$A58-Data!$D$2)),"")</f>
        <v/>
      </c>
      <c r="Q56" s="20" t="str">
        <f>IFERROR(Data!L58*(1/(1+Q$6)^(Data!$A58-Data!$D$2)),"")</f>
        <v/>
      </c>
      <c r="R56" s="20" t="str">
        <f>IFERROR(Data!M58*(1/(1+R$6)^(Data!$A58-Data!$D$2)),"")</f>
        <v/>
      </c>
      <c r="S56" s="20" t="str">
        <f>IFERROR(Data!N58*(1/(1+S$6)^(Data!$A58-Data!$D$2)),"")</f>
        <v/>
      </c>
      <c r="T56" s="20" t="str">
        <f>IFERROR(Data!O58*(1/(1+T$6)^(Data!$A58-Data!$D$2)),"")</f>
        <v/>
      </c>
    </row>
    <row r="57" spans="1:20" x14ac:dyDescent="0.3">
      <c r="A57" s="13">
        <v>2072</v>
      </c>
      <c r="B57" s="22" t="str">
        <f>IF(ISBLANK(Data!B61), "", Data!B61)</f>
        <v/>
      </c>
      <c r="C57" s="23" t="str">
        <f>IF(ISBLANK(Data!C61), "", Data!C61)</f>
        <v/>
      </c>
      <c r="D57" s="24" t="str">
        <f>IF(ISBLANK(Data!D61), "", Data!D61)</f>
        <v/>
      </c>
      <c r="K57" s="13">
        <v>2070</v>
      </c>
      <c r="L57" s="20" t="str">
        <f>IFERROR(Data!G59*(1/(1+L$6)^(Data!$A59-Data!$D$2)),"")</f>
        <v/>
      </c>
      <c r="M57" s="20" t="str">
        <f>IFERROR(Data!H59*(1/(1+M$6)^(Data!$A59-Data!$D$2)),"")</f>
        <v/>
      </c>
      <c r="N57" s="20" t="str">
        <f>IFERROR(Data!I59*(1/(1+N$6)^(Data!$A59-Data!$D$2)),"")</f>
        <v/>
      </c>
      <c r="O57" s="20" t="str">
        <f>IFERROR(Data!J59*(1/(1+O$6)^(Data!$A59-Data!$D$2)),"")</f>
        <v/>
      </c>
      <c r="P57" s="20" t="str">
        <f>IFERROR(Data!K59*(1/(1+P$6)^(Data!$A59-Data!$D$2)),"")</f>
        <v/>
      </c>
      <c r="Q57" s="20" t="str">
        <f>IFERROR(Data!L59*(1/(1+Q$6)^(Data!$A59-Data!$D$2)),"")</f>
        <v/>
      </c>
      <c r="R57" s="20" t="str">
        <f>IFERROR(Data!M59*(1/(1+R$6)^(Data!$A59-Data!$D$2)),"")</f>
        <v/>
      </c>
      <c r="S57" s="20" t="str">
        <f>IFERROR(Data!N59*(1/(1+S$6)^(Data!$A59-Data!$D$2)),"")</f>
        <v/>
      </c>
      <c r="T57" s="20" t="str">
        <f>IFERROR(Data!O59*(1/(1+T$6)^(Data!$A59-Data!$D$2)),"")</f>
        <v/>
      </c>
    </row>
    <row r="58" spans="1:20" x14ac:dyDescent="0.3">
      <c r="A58" s="13">
        <v>2073</v>
      </c>
      <c r="B58" s="22" t="str">
        <f>IF(ISBLANK(Data!B62), "", Data!B62)</f>
        <v/>
      </c>
      <c r="C58" s="23" t="str">
        <f>IF(ISBLANK(Data!C62), "", Data!C62)</f>
        <v/>
      </c>
      <c r="D58" s="24" t="str">
        <f>IF(ISBLANK(Data!D62), "", Data!D62)</f>
        <v/>
      </c>
      <c r="K58" s="13">
        <v>2071</v>
      </c>
      <c r="L58" s="20" t="str">
        <f>IFERROR(Data!G60*(1/(1+L$6)^(Data!$A60-Data!$D$2)),"")</f>
        <v/>
      </c>
      <c r="M58" s="20" t="str">
        <f>IFERROR(Data!H60*(1/(1+M$6)^(Data!$A60-Data!$D$2)),"")</f>
        <v/>
      </c>
      <c r="N58" s="20" t="str">
        <f>IFERROR(Data!I60*(1/(1+N$6)^(Data!$A60-Data!$D$2)),"")</f>
        <v/>
      </c>
      <c r="O58" s="20" t="str">
        <f>IFERROR(Data!J60*(1/(1+O$6)^(Data!$A60-Data!$D$2)),"")</f>
        <v/>
      </c>
      <c r="P58" s="20" t="str">
        <f>IFERROR(Data!K60*(1/(1+P$6)^(Data!$A60-Data!$D$2)),"")</f>
        <v/>
      </c>
      <c r="Q58" s="20" t="str">
        <f>IFERROR(Data!L60*(1/(1+Q$6)^(Data!$A60-Data!$D$2)),"")</f>
        <v/>
      </c>
      <c r="R58" s="20" t="str">
        <f>IFERROR(Data!M60*(1/(1+R$6)^(Data!$A60-Data!$D$2)),"")</f>
        <v/>
      </c>
      <c r="S58" s="20" t="str">
        <f>IFERROR(Data!N60*(1/(1+S$6)^(Data!$A60-Data!$D$2)),"")</f>
        <v/>
      </c>
      <c r="T58" s="20" t="str">
        <f>IFERROR(Data!O60*(1/(1+T$6)^(Data!$A60-Data!$D$2)),"")</f>
        <v/>
      </c>
    </row>
    <row r="59" spans="1:20" x14ac:dyDescent="0.3">
      <c r="A59" s="13">
        <v>2074</v>
      </c>
      <c r="B59" s="22" t="str">
        <f>IF(ISBLANK(Data!B63), "", Data!B63)</f>
        <v/>
      </c>
      <c r="C59" s="23" t="str">
        <f>IF(ISBLANK(Data!C63), "", Data!C63)</f>
        <v/>
      </c>
      <c r="D59" s="24" t="str">
        <f>IF(ISBLANK(Data!D63), "", Data!D63)</f>
        <v/>
      </c>
      <c r="K59" s="13">
        <v>2072</v>
      </c>
      <c r="L59" s="20" t="str">
        <f>IFERROR(Data!G61*(1/(1+L$6)^(Data!$A61-Data!$D$2)),"")</f>
        <v/>
      </c>
      <c r="M59" s="20" t="str">
        <f>IFERROR(Data!H61*(1/(1+M$6)^(Data!$A61-Data!$D$2)),"")</f>
        <v/>
      </c>
      <c r="N59" s="20" t="str">
        <f>IFERROR(Data!I61*(1/(1+N$6)^(Data!$A61-Data!$D$2)),"")</f>
        <v/>
      </c>
      <c r="O59" s="20" t="str">
        <f>IFERROR(Data!J61*(1/(1+O$6)^(Data!$A61-Data!$D$2)),"")</f>
        <v/>
      </c>
      <c r="P59" s="20" t="str">
        <f>IFERROR(Data!K61*(1/(1+P$6)^(Data!$A61-Data!$D$2)),"")</f>
        <v/>
      </c>
      <c r="Q59" s="20" t="str">
        <f>IFERROR(Data!L61*(1/(1+Q$6)^(Data!$A61-Data!$D$2)),"")</f>
        <v/>
      </c>
      <c r="R59" s="20" t="str">
        <f>IFERROR(Data!M61*(1/(1+R$6)^(Data!$A61-Data!$D$2)),"")</f>
        <v/>
      </c>
      <c r="S59" s="20" t="str">
        <f>IFERROR(Data!N61*(1/(1+S$6)^(Data!$A61-Data!$D$2)),"")</f>
        <v/>
      </c>
      <c r="T59" s="20" t="str">
        <f>IFERROR(Data!O61*(1/(1+T$6)^(Data!$A61-Data!$D$2)),"")</f>
        <v/>
      </c>
    </row>
    <row r="60" spans="1:20" x14ac:dyDescent="0.3">
      <c r="A60" s="13">
        <v>2075</v>
      </c>
      <c r="B60" s="22" t="str">
        <f>IF(ISBLANK(Data!B64), "", Data!B64)</f>
        <v/>
      </c>
      <c r="C60" s="23" t="str">
        <f>IF(ISBLANK(Data!C64), "", Data!C64)</f>
        <v/>
      </c>
      <c r="D60" s="24" t="str">
        <f>IF(ISBLANK(Data!D64), "", Data!D64)</f>
        <v/>
      </c>
      <c r="K60" s="13">
        <v>2073</v>
      </c>
      <c r="L60" s="20" t="str">
        <f>IFERROR(Data!G62*(1/(1+L$6)^(Data!$A62-Data!$D$2)),"")</f>
        <v/>
      </c>
      <c r="M60" s="20" t="str">
        <f>IFERROR(Data!H62*(1/(1+M$6)^(Data!$A62-Data!$D$2)),"")</f>
        <v/>
      </c>
      <c r="N60" s="20" t="str">
        <f>IFERROR(Data!I62*(1/(1+N$6)^(Data!$A62-Data!$D$2)),"")</f>
        <v/>
      </c>
      <c r="O60" s="20" t="str">
        <f>IFERROR(Data!J62*(1/(1+O$6)^(Data!$A62-Data!$D$2)),"")</f>
        <v/>
      </c>
      <c r="P60" s="20" t="str">
        <f>IFERROR(Data!K62*(1/(1+P$6)^(Data!$A62-Data!$D$2)),"")</f>
        <v/>
      </c>
      <c r="Q60" s="20" t="str">
        <f>IFERROR(Data!L62*(1/(1+Q$6)^(Data!$A62-Data!$D$2)),"")</f>
        <v/>
      </c>
      <c r="R60" s="20" t="str">
        <f>IFERROR(Data!M62*(1/(1+R$6)^(Data!$A62-Data!$D$2)),"")</f>
        <v/>
      </c>
      <c r="S60" s="20" t="str">
        <f>IFERROR(Data!N62*(1/(1+S$6)^(Data!$A62-Data!$D$2)),"")</f>
        <v/>
      </c>
      <c r="T60" s="20" t="str">
        <f>IFERROR(Data!O62*(1/(1+T$6)^(Data!$A62-Data!$D$2)),"")</f>
        <v/>
      </c>
    </row>
    <row r="61" spans="1:20" x14ac:dyDescent="0.3">
      <c r="A61" s="13">
        <v>2076</v>
      </c>
      <c r="B61" s="22" t="str">
        <f>IF(ISBLANK(Data!B65), "", Data!B65)</f>
        <v/>
      </c>
      <c r="C61" s="23" t="str">
        <f>IF(ISBLANK(Data!C65), "", Data!C65)</f>
        <v/>
      </c>
      <c r="D61" s="24" t="str">
        <f>IF(ISBLANK(Data!D65), "", Data!D65)</f>
        <v/>
      </c>
      <c r="K61" s="13">
        <v>2074</v>
      </c>
      <c r="L61" s="20" t="str">
        <f>IFERROR(Data!G63*(1/(1+L$6)^(Data!$A63-Data!$D$2)),"")</f>
        <v/>
      </c>
      <c r="M61" s="20" t="str">
        <f>IFERROR(Data!H63*(1/(1+M$6)^(Data!$A63-Data!$D$2)),"")</f>
        <v/>
      </c>
      <c r="N61" s="20" t="str">
        <f>IFERROR(Data!I63*(1/(1+N$6)^(Data!$A63-Data!$D$2)),"")</f>
        <v/>
      </c>
      <c r="O61" s="20" t="str">
        <f>IFERROR(Data!J63*(1/(1+O$6)^(Data!$A63-Data!$D$2)),"")</f>
        <v/>
      </c>
      <c r="P61" s="20" t="str">
        <f>IFERROR(Data!K63*(1/(1+P$6)^(Data!$A63-Data!$D$2)),"")</f>
        <v/>
      </c>
      <c r="Q61" s="20" t="str">
        <f>IFERROR(Data!L63*(1/(1+Q$6)^(Data!$A63-Data!$D$2)),"")</f>
        <v/>
      </c>
      <c r="R61" s="20" t="str">
        <f>IFERROR(Data!M63*(1/(1+R$6)^(Data!$A63-Data!$D$2)),"")</f>
        <v/>
      </c>
      <c r="S61" s="20" t="str">
        <f>IFERROR(Data!N63*(1/(1+S$6)^(Data!$A63-Data!$D$2)),"")</f>
        <v/>
      </c>
      <c r="T61" s="20" t="str">
        <f>IFERROR(Data!O63*(1/(1+T$6)^(Data!$A63-Data!$D$2)),"")</f>
        <v/>
      </c>
    </row>
    <row r="62" spans="1:20" x14ac:dyDescent="0.3">
      <c r="A62" s="13">
        <v>2077</v>
      </c>
      <c r="B62" s="22" t="str">
        <f>IF(ISBLANK(Data!B66), "", Data!B66)</f>
        <v/>
      </c>
      <c r="C62" s="23" t="str">
        <f>IF(ISBLANK(Data!C66), "", Data!C66)</f>
        <v/>
      </c>
      <c r="D62" s="24" t="str">
        <f>IF(ISBLANK(Data!D66), "", Data!D66)</f>
        <v/>
      </c>
      <c r="K62" s="13">
        <v>2075</v>
      </c>
      <c r="L62" s="20" t="str">
        <f>IFERROR(Data!G64*(1/(1+L$6)^(Data!$A64-Data!$D$2)),"")</f>
        <v/>
      </c>
      <c r="M62" s="20" t="str">
        <f>IFERROR(Data!H64*(1/(1+M$6)^(Data!$A64-Data!$D$2)),"")</f>
        <v/>
      </c>
      <c r="N62" s="20" t="str">
        <f>IFERROR(Data!I64*(1/(1+N$6)^(Data!$A64-Data!$D$2)),"")</f>
        <v/>
      </c>
      <c r="O62" s="20" t="str">
        <f>IFERROR(Data!J64*(1/(1+O$6)^(Data!$A64-Data!$D$2)),"")</f>
        <v/>
      </c>
      <c r="P62" s="20" t="str">
        <f>IFERROR(Data!K64*(1/(1+P$6)^(Data!$A64-Data!$D$2)),"")</f>
        <v/>
      </c>
      <c r="Q62" s="20" t="str">
        <f>IFERROR(Data!L64*(1/(1+Q$6)^(Data!$A64-Data!$D$2)),"")</f>
        <v/>
      </c>
      <c r="R62" s="20" t="str">
        <f>IFERROR(Data!M64*(1/(1+R$6)^(Data!$A64-Data!$D$2)),"")</f>
        <v/>
      </c>
      <c r="S62" s="20" t="str">
        <f>IFERROR(Data!N64*(1/(1+S$6)^(Data!$A64-Data!$D$2)),"")</f>
        <v/>
      </c>
      <c r="T62" s="20" t="str">
        <f>IFERROR(Data!O64*(1/(1+T$6)^(Data!$A64-Data!$D$2)),"")</f>
        <v/>
      </c>
    </row>
    <row r="63" spans="1:20" x14ac:dyDescent="0.3">
      <c r="A63" s="13">
        <v>2078</v>
      </c>
      <c r="B63" s="22" t="str">
        <f>IF(ISBLANK(Data!B67), "", Data!B67)</f>
        <v/>
      </c>
      <c r="C63" s="23" t="str">
        <f>IF(ISBLANK(Data!C67), "", Data!C67)</f>
        <v/>
      </c>
      <c r="D63" s="24" t="str">
        <f>IF(ISBLANK(Data!D67), "", Data!D67)</f>
        <v/>
      </c>
      <c r="K63" s="13">
        <v>2076</v>
      </c>
      <c r="L63" s="20" t="str">
        <f>IFERROR(Data!G65*(1/(1+L$6)^(Data!$A65-Data!$D$2)),"")</f>
        <v/>
      </c>
      <c r="M63" s="20" t="str">
        <f>IFERROR(Data!H65*(1/(1+M$6)^(Data!$A65-Data!$D$2)),"")</f>
        <v/>
      </c>
      <c r="N63" s="20" t="str">
        <f>IFERROR(Data!I65*(1/(1+N$6)^(Data!$A65-Data!$D$2)),"")</f>
        <v/>
      </c>
      <c r="O63" s="20" t="str">
        <f>IFERROR(Data!J65*(1/(1+O$6)^(Data!$A65-Data!$D$2)),"")</f>
        <v/>
      </c>
      <c r="P63" s="20" t="str">
        <f>IFERROR(Data!K65*(1/(1+P$6)^(Data!$A65-Data!$D$2)),"")</f>
        <v/>
      </c>
      <c r="Q63" s="20" t="str">
        <f>IFERROR(Data!L65*(1/(1+Q$6)^(Data!$A65-Data!$D$2)),"")</f>
        <v/>
      </c>
      <c r="R63" s="20" t="str">
        <f>IFERROR(Data!M65*(1/(1+R$6)^(Data!$A65-Data!$D$2)),"")</f>
        <v/>
      </c>
      <c r="S63" s="20" t="str">
        <f>IFERROR(Data!N65*(1/(1+S$6)^(Data!$A65-Data!$D$2)),"")</f>
        <v/>
      </c>
      <c r="T63" s="20" t="str">
        <f>IFERROR(Data!O65*(1/(1+T$6)^(Data!$A65-Data!$D$2)),"")</f>
        <v/>
      </c>
    </row>
    <row r="64" spans="1:20" x14ac:dyDescent="0.3">
      <c r="A64" s="13">
        <v>2079</v>
      </c>
      <c r="B64" s="22" t="str">
        <f>IF(ISBLANK(Data!B68), "", Data!B68)</f>
        <v/>
      </c>
      <c r="C64" s="23" t="str">
        <f>IF(ISBLANK(Data!C68), "", Data!C68)</f>
        <v/>
      </c>
      <c r="D64" s="24" t="str">
        <f>IF(ISBLANK(Data!D68), "", Data!D68)</f>
        <v/>
      </c>
      <c r="K64" s="13">
        <v>2077</v>
      </c>
      <c r="L64" s="20" t="str">
        <f>IFERROR(Data!G66*(1/(1+L$6)^(Data!$A66-Data!$D$2)),"")</f>
        <v/>
      </c>
      <c r="M64" s="20" t="str">
        <f>IFERROR(Data!H66*(1/(1+M$6)^(Data!$A66-Data!$D$2)),"")</f>
        <v/>
      </c>
      <c r="N64" s="20" t="str">
        <f>IFERROR(Data!I66*(1/(1+N$6)^(Data!$A66-Data!$D$2)),"")</f>
        <v/>
      </c>
      <c r="O64" s="20" t="str">
        <f>IFERROR(Data!J66*(1/(1+O$6)^(Data!$A66-Data!$D$2)),"")</f>
        <v/>
      </c>
      <c r="P64" s="20" t="str">
        <f>IFERROR(Data!K66*(1/(1+P$6)^(Data!$A66-Data!$D$2)),"")</f>
        <v/>
      </c>
      <c r="Q64" s="20" t="str">
        <f>IFERROR(Data!L66*(1/(1+Q$6)^(Data!$A66-Data!$D$2)),"")</f>
        <v/>
      </c>
      <c r="R64" s="20" t="str">
        <f>IFERROR(Data!M66*(1/(1+R$6)^(Data!$A66-Data!$D$2)),"")</f>
        <v/>
      </c>
      <c r="S64" s="20" t="str">
        <f>IFERROR(Data!N66*(1/(1+S$6)^(Data!$A66-Data!$D$2)),"")</f>
        <v/>
      </c>
      <c r="T64" s="20" t="str">
        <f>IFERROR(Data!O66*(1/(1+T$6)^(Data!$A66-Data!$D$2)),"")</f>
        <v/>
      </c>
    </row>
    <row r="65" spans="1:20" ht="15" thickBot="1" x14ac:dyDescent="0.35">
      <c r="A65" s="14">
        <v>2080</v>
      </c>
      <c r="B65" s="22" t="str">
        <f>IF(ISBLANK(Data!B69), "", Data!B69)</f>
        <v/>
      </c>
      <c r="C65" s="23" t="str">
        <f>IF(ISBLANK(Data!C69), "", Data!C69)</f>
        <v/>
      </c>
      <c r="D65" s="24" t="str">
        <f>IF(ISBLANK(Data!D69), "", Data!D69)</f>
        <v/>
      </c>
      <c r="K65" s="13">
        <v>2078</v>
      </c>
      <c r="L65" s="20" t="str">
        <f>IFERROR(Data!G67*(1/(1+L$6)^(Data!$A67-Data!$D$2)),"")</f>
        <v/>
      </c>
      <c r="M65" s="20" t="str">
        <f>IFERROR(Data!H67*(1/(1+M$6)^(Data!$A67-Data!$D$2)),"")</f>
        <v/>
      </c>
      <c r="N65" s="20" t="str">
        <f>IFERROR(Data!I67*(1/(1+N$6)^(Data!$A67-Data!$D$2)),"")</f>
        <v/>
      </c>
      <c r="O65" s="20" t="str">
        <f>IFERROR(Data!J67*(1/(1+O$6)^(Data!$A67-Data!$D$2)),"")</f>
        <v/>
      </c>
      <c r="P65" s="20" t="str">
        <f>IFERROR(Data!K67*(1/(1+P$6)^(Data!$A67-Data!$D$2)),"")</f>
        <v/>
      </c>
      <c r="Q65" s="20" t="str">
        <f>IFERROR(Data!L67*(1/(1+Q$6)^(Data!$A67-Data!$D$2)),"")</f>
        <v/>
      </c>
      <c r="R65" s="20" t="str">
        <f>IFERROR(Data!M67*(1/(1+R$6)^(Data!$A67-Data!$D$2)),"")</f>
        <v/>
      </c>
      <c r="S65" s="20" t="str">
        <f>IFERROR(Data!N67*(1/(1+S$6)^(Data!$A67-Data!$D$2)),"")</f>
        <v/>
      </c>
      <c r="T65" s="20" t="str">
        <f>IFERROR(Data!O67*(1/(1+T$6)^(Data!$A67-Data!$D$2)),"")</f>
        <v/>
      </c>
    </row>
    <row r="66" spans="1:20" ht="15" thickBot="1" x14ac:dyDescent="0.35">
      <c r="A66" s="1" t="s">
        <v>20</v>
      </c>
      <c r="B66" s="25">
        <f>SUM(B5:B65)</f>
        <v>0</v>
      </c>
      <c r="C66" s="26">
        <f>SUM(C5:C65)</f>
        <v>0</v>
      </c>
      <c r="D66" s="27">
        <f>SUM(D5:D65)</f>
        <v>0</v>
      </c>
      <c r="E66" s="2"/>
      <c r="J66" s="2"/>
      <c r="K66" s="13">
        <v>2079</v>
      </c>
      <c r="L66" s="20" t="str">
        <f>IFERROR(Data!G68*(1/(1+L$6)^(Data!$A68-Data!$D$2)),"")</f>
        <v/>
      </c>
      <c r="M66" s="20" t="str">
        <f>IFERROR(Data!H68*(1/(1+M$6)^(Data!$A68-Data!$D$2)),"")</f>
        <v/>
      </c>
      <c r="N66" s="20" t="str">
        <f>IFERROR(Data!I68*(1/(1+N$6)^(Data!$A68-Data!$D$2)),"")</f>
        <v/>
      </c>
      <c r="O66" s="20" t="str">
        <f>IFERROR(Data!J68*(1/(1+O$6)^(Data!$A68-Data!$D$2)),"")</f>
        <v/>
      </c>
      <c r="P66" s="20" t="str">
        <f>IFERROR(Data!K68*(1/(1+P$6)^(Data!$A68-Data!$D$2)),"")</f>
        <v/>
      </c>
      <c r="Q66" s="20" t="str">
        <f>IFERROR(Data!L68*(1/(1+Q$6)^(Data!$A68-Data!$D$2)),"")</f>
        <v/>
      </c>
      <c r="R66" s="20" t="str">
        <f>IFERROR(Data!M68*(1/(1+R$6)^(Data!$A68-Data!$D$2)),"")</f>
        <v/>
      </c>
      <c r="S66" s="20" t="str">
        <f>IFERROR(Data!N68*(1/(1+S$6)^(Data!$A68-Data!$D$2)),"")</f>
        <v/>
      </c>
      <c r="T66" s="20" t="str">
        <f>IFERROR(Data!O68*(1/(1+T$6)^(Data!$A68-Data!$D$2)),"")</f>
        <v/>
      </c>
    </row>
    <row r="67" spans="1:20" ht="15" thickBot="1" x14ac:dyDescent="0.35">
      <c r="K67" s="14">
        <v>2080</v>
      </c>
      <c r="L67" s="20" t="str">
        <f>IFERROR(Data!G69*(1/(1+L$6)^(Data!$A69-Data!$D$2)),"")</f>
        <v/>
      </c>
      <c r="M67" s="20" t="str">
        <f>IFERROR(Data!H69*(1/(1+M$6)^(Data!$A69-Data!$D$2)),"")</f>
        <v/>
      </c>
      <c r="N67" s="20" t="str">
        <f>IFERROR(Data!I69*(1/(1+N$6)^(Data!$A69-Data!$D$2)),"")</f>
        <v/>
      </c>
      <c r="O67" s="20" t="str">
        <f>IFERROR(Data!J69*(1/(1+O$6)^(Data!$A69-Data!$D$2)),"")</f>
        <v/>
      </c>
      <c r="P67" s="20" t="str">
        <f>IFERROR(Data!K69*(1/(1+P$6)^(Data!$A69-Data!$D$2)),"")</f>
        <v/>
      </c>
      <c r="Q67" s="20" t="str">
        <f>IFERROR(Data!L69*(1/(1+Q$6)^(Data!$A69-Data!$D$2)),"")</f>
        <v/>
      </c>
      <c r="R67" s="20" t="str">
        <f>IFERROR(Data!M69*(1/(1+R$6)^(Data!$A69-Data!$D$2)),"")</f>
        <v/>
      </c>
      <c r="S67" s="20" t="str">
        <f>IFERROR(Data!N69*(1/(1+S$6)^(Data!$A69-Data!$D$2)),"")</f>
        <v/>
      </c>
      <c r="T67" s="20" t="str">
        <f>IFERROR(Data!O69*(1/(1+T$6)^(Data!$A69-Data!$D$2)),"")</f>
        <v/>
      </c>
    </row>
    <row r="68" spans="1:20" ht="15" thickBot="1" x14ac:dyDescent="0.35">
      <c r="K68" s="1" t="s">
        <v>10</v>
      </c>
      <c r="L68" s="28">
        <f t="shared" ref="L68:T68" si="7">SUM(L7:L67)</f>
        <v>0</v>
      </c>
      <c r="M68" s="29">
        <f t="shared" si="7"/>
        <v>0</v>
      </c>
      <c r="N68" s="30">
        <f t="shared" si="7"/>
        <v>0</v>
      </c>
      <c r="O68" s="31">
        <f t="shared" si="7"/>
        <v>0</v>
      </c>
      <c r="P68" s="31">
        <f t="shared" si="7"/>
        <v>0</v>
      </c>
      <c r="Q68" s="31">
        <f t="shared" si="7"/>
        <v>0</v>
      </c>
      <c r="R68" s="31">
        <f t="shared" si="7"/>
        <v>0</v>
      </c>
      <c r="S68" s="31">
        <f t="shared" si="7"/>
        <v>0</v>
      </c>
      <c r="T68" s="32">
        <f t="shared" si="7"/>
        <v>0</v>
      </c>
    </row>
  </sheetData>
  <sheetProtection sheet="1" objects="1" scenarios="1"/>
  <mergeCells count="15">
    <mergeCell ref="F13:I13"/>
    <mergeCell ref="F7:I7"/>
    <mergeCell ref="F25:I25"/>
    <mergeCell ref="F19:I19"/>
    <mergeCell ref="A2:D2"/>
    <mergeCell ref="B3:D3"/>
    <mergeCell ref="A3:A4"/>
    <mergeCell ref="F2:I2"/>
    <mergeCell ref="L2:T2"/>
    <mergeCell ref="L3:N3"/>
    <mergeCell ref="O3:Q3"/>
    <mergeCell ref="R3:T3"/>
    <mergeCell ref="L4:N4"/>
    <mergeCell ref="O4:Q4"/>
    <mergeCell ref="R4:T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CC452-089D-4B62-94ED-E65530BF8CB6}">
  <dimension ref="A1:AO75"/>
  <sheetViews>
    <sheetView zoomScaleNormal="100" workbookViewId="0">
      <pane ySplit="11" topLeftCell="A12" activePane="bottomLeft" state="frozen"/>
      <selection pane="bottomLeft" activeCell="A12" sqref="A12"/>
    </sheetView>
  </sheetViews>
  <sheetFormatPr defaultRowHeight="14.4" x14ac:dyDescent="0.3"/>
  <cols>
    <col min="3" max="3" width="13.6640625" bestFit="1" customWidth="1"/>
    <col min="4" max="4" width="15" bestFit="1" customWidth="1"/>
    <col min="6" max="6" width="12.6640625" customWidth="1"/>
    <col min="7" max="9" width="16.6640625" customWidth="1"/>
    <col min="11" max="11" width="12.6640625" customWidth="1"/>
    <col min="12" max="13" width="21.6640625" customWidth="1"/>
    <col min="14" max="14" width="19.6640625" customWidth="1"/>
    <col min="16" max="16" width="12.6640625" customWidth="1"/>
    <col min="17" max="19" width="19.6640625" customWidth="1"/>
    <col min="21" max="21" width="40" bestFit="1" customWidth="1"/>
    <col min="22" max="24" width="19.6640625" style="67" customWidth="1"/>
    <col min="27" max="29" width="19.6640625" customWidth="1"/>
    <col min="30" max="30" width="21.5546875" customWidth="1"/>
    <col min="32" max="32" width="8.6640625" style="98"/>
    <col min="33" max="35" width="19.6640625" style="98" customWidth="1"/>
    <col min="38" max="40" width="19.6640625" customWidth="1"/>
    <col min="41" max="41" width="8.6640625" style="98"/>
  </cols>
  <sheetData>
    <row r="1" spans="1:40" ht="15.6" x14ac:dyDescent="0.3">
      <c r="A1" s="117" t="s">
        <v>96</v>
      </c>
    </row>
    <row r="3" spans="1:40" s="2" customFormat="1" x14ac:dyDescent="0.3">
      <c r="B3" s="2" t="s">
        <v>21</v>
      </c>
      <c r="F3" s="2" t="s">
        <v>22</v>
      </c>
      <c r="K3" s="2" t="s">
        <v>23</v>
      </c>
      <c r="O3"/>
      <c r="P3" s="2" t="s">
        <v>24</v>
      </c>
      <c r="T3"/>
      <c r="U3" s="2" t="s">
        <v>25</v>
      </c>
      <c r="X3" s="67"/>
      <c r="Y3"/>
      <c r="Z3" s="2" t="s">
        <v>26</v>
      </c>
    </row>
    <row r="4" spans="1:40" ht="14.7" customHeight="1" x14ac:dyDescent="0.3">
      <c r="B4" s="303" t="s">
        <v>27</v>
      </c>
      <c r="C4" s="303"/>
      <c r="D4" s="303"/>
      <c r="F4" s="303" t="s">
        <v>97</v>
      </c>
      <c r="G4" s="303"/>
      <c r="H4" s="303"/>
      <c r="I4" s="303"/>
      <c r="K4" s="303" t="s">
        <v>98</v>
      </c>
      <c r="L4" s="303"/>
      <c r="M4" s="303"/>
      <c r="N4" s="303"/>
      <c r="P4" s="303" t="s">
        <v>99</v>
      </c>
      <c r="Q4" s="303"/>
      <c r="R4" s="303"/>
      <c r="S4" s="303"/>
      <c r="U4" s="303" t="s">
        <v>108</v>
      </c>
      <c r="V4" s="303"/>
      <c r="W4" s="303"/>
      <c r="Z4" s="303" t="s">
        <v>28</v>
      </c>
      <c r="AA4" s="303"/>
      <c r="AB4" s="303"/>
      <c r="AC4" s="303"/>
      <c r="AD4" s="303"/>
      <c r="AF4" s="303" t="s">
        <v>100</v>
      </c>
      <c r="AG4" s="303"/>
      <c r="AH4" s="303"/>
      <c r="AI4" s="303"/>
      <c r="AJ4" s="125"/>
      <c r="AK4" s="303" t="s">
        <v>101</v>
      </c>
      <c r="AL4" s="303"/>
      <c r="AM4" s="303"/>
      <c r="AN4" s="303"/>
    </row>
    <row r="5" spans="1:40" x14ac:dyDescent="0.3">
      <c r="B5" s="303"/>
      <c r="C5" s="303"/>
      <c r="D5" s="303"/>
      <c r="F5" s="303"/>
      <c r="G5" s="303"/>
      <c r="H5" s="303"/>
      <c r="I5" s="303"/>
      <c r="K5" s="303"/>
      <c r="L5" s="303"/>
      <c r="M5" s="303"/>
      <c r="N5" s="303"/>
      <c r="P5" s="303"/>
      <c r="Q5" s="303"/>
      <c r="R5" s="303"/>
      <c r="S5" s="303"/>
      <c r="U5" s="303"/>
      <c r="V5" s="303"/>
      <c r="W5" s="303"/>
      <c r="Z5" s="303"/>
      <c r="AA5" s="303"/>
      <c r="AB5" s="303"/>
      <c r="AC5" s="303"/>
      <c r="AD5" s="303"/>
      <c r="AF5" s="303"/>
      <c r="AG5" s="303"/>
      <c r="AH5" s="303"/>
      <c r="AI5" s="303"/>
      <c r="AJ5" s="125"/>
      <c r="AK5" s="303"/>
      <c r="AL5" s="303"/>
      <c r="AM5" s="303"/>
      <c r="AN5" s="303"/>
    </row>
    <row r="6" spans="1:40" x14ac:dyDescent="0.3">
      <c r="B6" s="303"/>
      <c r="C6" s="303"/>
      <c r="D6" s="303"/>
      <c r="F6" s="303"/>
      <c r="G6" s="303"/>
      <c r="H6" s="303"/>
      <c r="I6" s="303"/>
      <c r="K6" s="303"/>
      <c r="L6" s="303"/>
      <c r="M6" s="303"/>
      <c r="N6" s="303"/>
      <c r="P6" s="303"/>
      <c r="Q6" s="303"/>
      <c r="R6" s="303"/>
      <c r="S6" s="303"/>
      <c r="U6" s="303"/>
      <c r="V6" s="303"/>
      <c r="W6" s="303"/>
      <c r="Z6" s="303"/>
      <c r="AA6" s="303"/>
      <c r="AB6" s="303"/>
      <c r="AC6" s="303"/>
      <c r="AD6" s="303"/>
      <c r="AF6" s="303"/>
      <c r="AG6" s="303"/>
      <c r="AH6" s="303"/>
      <c r="AI6" s="303"/>
      <c r="AJ6" s="125"/>
      <c r="AK6" s="303"/>
      <c r="AL6" s="303"/>
      <c r="AM6" s="303"/>
      <c r="AN6" s="303"/>
    </row>
    <row r="7" spans="1:40" x14ac:dyDescent="0.3">
      <c r="B7" s="303"/>
      <c r="C7" s="303"/>
      <c r="D7" s="303"/>
      <c r="F7" s="303"/>
      <c r="G7" s="303"/>
      <c r="H7" s="303"/>
      <c r="I7" s="303"/>
      <c r="K7" s="303"/>
      <c r="L7" s="303"/>
      <c r="M7" s="303"/>
      <c r="N7" s="303"/>
      <c r="P7" s="303"/>
      <c r="Q7" s="303"/>
      <c r="R7" s="303"/>
      <c r="S7" s="303"/>
      <c r="U7" s="303"/>
      <c r="V7" s="303"/>
      <c r="W7" s="303"/>
      <c r="Z7" s="303"/>
      <c r="AA7" s="303"/>
      <c r="AB7" s="303"/>
      <c r="AC7" s="303"/>
      <c r="AD7" s="303"/>
      <c r="AF7" s="303"/>
      <c r="AG7" s="303"/>
      <c r="AH7" s="303"/>
      <c r="AI7" s="303"/>
      <c r="AJ7" s="125"/>
      <c r="AK7" s="303"/>
      <c r="AL7" s="303"/>
      <c r="AM7" s="303"/>
      <c r="AN7" s="303"/>
    </row>
    <row r="8" spans="1:40" x14ac:dyDescent="0.3">
      <c r="B8" s="303"/>
      <c r="C8" s="303"/>
      <c r="D8" s="303"/>
      <c r="F8" s="303"/>
      <c r="G8" s="303"/>
      <c r="H8" s="303"/>
      <c r="I8" s="303"/>
      <c r="K8" s="303"/>
      <c r="L8" s="303"/>
      <c r="M8" s="303"/>
      <c r="N8" s="303"/>
      <c r="P8" s="303"/>
      <c r="Q8" s="303"/>
      <c r="R8" s="303"/>
      <c r="S8" s="303"/>
      <c r="U8" s="303"/>
      <c r="V8" s="303"/>
      <c r="W8" s="303"/>
      <c r="Z8" s="303"/>
      <c r="AA8" s="303"/>
      <c r="AB8" s="303"/>
      <c r="AC8" s="303"/>
      <c r="AD8" s="303"/>
      <c r="AF8" s="303"/>
      <c r="AG8" s="303"/>
      <c r="AH8" s="303"/>
      <c r="AI8" s="303"/>
      <c r="AJ8" s="125"/>
      <c r="AK8" s="303"/>
      <c r="AL8" s="303"/>
      <c r="AM8" s="303"/>
      <c r="AN8" s="303"/>
    </row>
    <row r="9" spans="1:40" x14ac:dyDescent="0.3">
      <c r="B9" s="303"/>
      <c r="C9" s="303"/>
      <c r="D9" s="303"/>
      <c r="F9" s="303"/>
      <c r="G9" s="303"/>
      <c r="H9" s="303"/>
      <c r="I9" s="303"/>
      <c r="K9" s="303"/>
      <c r="L9" s="303"/>
      <c r="M9" s="303"/>
      <c r="N9" s="303"/>
      <c r="P9" s="303"/>
      <c r="Q9" s="303"/>
      <c r="R9" s="303"/>
      <c r="S9" s="303"/>
      <c r="U9" s="303"/>
      <c r="V9" s="303"/>
      <c r="W9" s="303"/>
      <c r="Z9" s="303"/>
      <c r="AA9" s="303"/>
      <c r="AB9" s="303"/>
      <c r="AC9" s="303"/>
      <c r="AD9" s="303"/>
      <c r="AF9" s="303"/>
      <c r="AG9" s="303"/>
      <c r="AH9" s="303"/>
      <c r="AI9" s="303"/>
      <c r="AJ9" s="125"/>
      <c r="AK9" s="303"/>
      <c r="AL9" s="303"/>
      <c r="AM9" s="303"/>
      <c r="AN9" s="303"/>
    </row>
    <row r="10" spans="1:40" x14ac:dyDescent="0.3">
      <c r="B10" s="303"/>
      <c r="C10" s="303"/>
      <c r="D10" s="303"/>
      <c r="F10" s="303"/>
      <c r="G10" s="303"/>
      <c r="H10" s="303"/>
      <c r="I10" s="303"/>
      <c r="K10" s="303"/>
      <c r="L10" s="303"/>
      <c r="M10" s="303"/>
      <c r="N10" s="303"/>
      <c r="P10" s="303"/>
      <c r="Q10" s="303"/>
      <c r="R10" s="303"/>
      <c r="S10" s="303"/>
      <c r="U10" s="303"/>
      <c r="V10" s="303"/>
      <c r="W10" s="303"/>
      <c r="Z10" s="303"/>
      <c r="AA10" s="303"/>
      <c r="AB10" s="303"/>
      <c r="AC10" s="303"/>
      <c r="AD10" s="303"/>
      <c r="AF10" s="303"/>
      <c r="AG10" s="303"/>
      <c r="AH10" s="303"/>
      <c r="AI10" s="303"/>
      <c r="AJ10" s="125"/>
      <c r="AK10" s="303"/>
      <c r="AL10" s="303"/>
      <c r="AM10" s="303"/>
      <c r="AN10" s="303"/>
    </row>
    <row r="11" spans="1:40" ht="15" thickBot="1" x14ac:dyDescent="0.35">
      <c r="G11" s="48"/>
      <c r="H11" s="48"/>
      <c r="I11" s="48"/>
    </row>
    <row r="12" spans="1:40" ht="15" thickBot="1" x14ac:dyDescent="0.35">
      <c r="G12" s="308" t="s">
        <v>0</v>
      </c>
      <c r="H12" s="309"/>
      <c r="I12" s="10">
        <v>2021</v>
      </c>
    </row>
    <row r="13" spans="1:40" ht="15.6" customHeight="1" thickBot="1" x14ac:dyDescent="0.35">
      <c r="G13" s="310" t="s">
        <v>1</v>
      </c>
      <c r="H13" s="311"/>
      <c r="I13" s="11">
        <v>2019</v>
      </c>
    </row>
    <row r="14" spans="1:40" ht="15" thickBot="1" x14ac:dyDescent="0.35">
      <c r="L14" s="246"/>
      <c r="M14" s="246"/>
      <c r="N14" s="246"/>
      <c r="Q14" s="300" t="s">
        <v>84</v>
      </c>
      <c r="R14" s="301"/>
      <c r="S14" s="302"/>
      <c r="U14" s="300" t="s">
        <v>85</v>
      </c>
      <c r="V14" s="301"/>
      <c r="W14" s="301"/>
      <c r="X14" s="302"/>
    </row>
    <row r="15" spans="1:40" ht="30" customHeight="1" thickBot="1" x14ac:dyDescent="0.35">
      <c r="G15" s="313" t="s">
        <v>2</v>
      </c>
      <c r="H15" s="314"/>
      <c r="I15" s="315"/>
      <c r="L15" s="316" t="s">
        <v>33</v>
      </c>
      <c r="M15" s="317"/>
      <c r="N15" s="318"/>
      <c r="Q15" s="273" t="s">
        <v>34</v>
      </c>
      <c r="R15" s="274"/>
      <c r="S15" s="275"/>
      <c r="Z15" s="307" t="s">
        <v>35</v>
      </c>
      <c r="AA15" s="307"/>
      <c r="AB15" s="307"/>
      <c r="AC15" s="307"/>
      <c r="AD15" s="307"/>
      <c r="AF15" s="304" t="s">
        <v>36</v>
      </c>
      <c r="AG15" s="304"/>
      <c r="AH15" s="304"/>
      <c r="AI15" s="304"/>
      <c r="AK15" s="304" t="s">
        <v>37</v>
      </c>
      <c r="AL15" s="304"/>
      <c r="AM15" s="304"/>
      <c r="AN15" s="304"/>
    </row>
    <row r="16" spans="1:40" ht="16.5" customHeight="1" thickTop="1" thickBot="1" x14ac:dyDescent="0.35">
      <c r="B16" s="77" t="s">
        <v>29</v>
      </c>
      <c r="G16" s="7"/>
      <c r="H16" s="8"/>
      <c r="I16" s="9"/>
      <c r="L16" s="185" t="s">
        <v>7</v>
      </c>
      <c r="M16" s="186" t="s">
        <v>7</v>
      </c>
      <c r="N16" s="187" t="s">
        <v>7</v>
      </c>
      <c r="Q16" s="280" t="s">
        <v>38</v>
      </c>
      <c r="R16" s="281"/>
      <c r="S16" s="282"/>
      <c r="U16" s="106" t="s">
        <v>17</v>
      </c>
      <c r="V16" s="107">
        <v>15</v>
      </c>
      <c r="Z16" s="68"/>
      <c r="AA16" s="306" t="s">
        <v>39</v>
      </c>
      <c r="AB16" s="306"/>
      <c r="AC16" s="306"/>
      <c r="AD16" s="306"/>
      <c r="AF16" s="100"/>
      <c r="AG16" s="312" t="s">
        <v>40</v>
      </c>
      <c r="AH16" s="312"/>
      <c r="AI16" s="312"/>
      <c r="AK16" s="68"/>
      <c r="AL16" s="305" t="s">
        <v>41</v>
      </c>
      <c r="AM16" s="305"/>
      <c r="AN16" s="305"/>
    </row>
    <row r="17" spans="2:40" ht="33" customHeight="1" thickBot="1" x14ac:dyDescent="0.35">
      <c r="B17" s="78" t="s">
        <v>30</v>
      </c>
      <c r="C17" s="79"/>
      <c r="D17" s="80">
        <v>0.90718500000000002</v>
      </c>
      <c r="F17" s="42"/>
      <c r="G17" s="123" t="s">
        <v>3</v>
      </c>
      <c r="H17" s="116" t="s">
        <v>4</v>
      </c>
      <c r="I17" s="124" t="s">
        <v>5</v>
      </c>
      <c r="L17" s="256" t="s">
        <v>86</v>
      </c>
      <c r="M17" s="257"/>
      <c r="N17" s="258"/>
      <c r="P17" s="92"/>
      <c r="Q17" s="37" t="s">
        <v>7</v>
      </c>
      <c r="R17" s="38" t="s">
        <v>7</v>
      </c>
      <c r="S17" s="40" t="s">
        <v>7</v>
      </c>
      <c r="U17" s="52" t="s">
        <v>12</v>
      </c>
      <c r="V17" s="108">
        <v>2.5000000000000001E-2</v>
      </c>
      <c r="W17" s="108">
        <v>0.02</v>
      </c>
      <c r="X17" s="109">
        <v>1.4999999999999999E-2</v>
      </c>
      <c r="Z17" s="121" t="s">
        <v>9</v>
      </c>
      <c r="AA17" s="73" t="s">
        <v>42</v>
      </c>
      <c r="AB17" s="73" t="s">
        <v>43</v>
      </c>
      <c r="AC17" s="73" t="s">
        <v>44</v>
      </c>
      <c r="AD17" s="73" t="s">
        <v>45</v>
      </c>
      <c r="AF17" s="105" t="s">
        <v>9</v>
      </c>
      <c r="AG17" s="99">
        <v>1.4999999999999999E-2</v>
      </c>
      <c r="AH17" s="99">
        <v>0.02</v>
      </c>
      <c r="AI17" s="99">
        <v>2.5000000000000001E-2</v>
      </c>
      <c r="AK17" s="121" t="s">
        <v>9</v>
      </c>
      <c r="AL17" s="91">
        <v>1.4999999999999999E-2</v>
      </c>
      <c r="AM17" s="91">
        <v>0.02</v>
      </c>
      <c r="AN17" s="91">
        <v>2.5000000000000001E-2</v>
      </c>
    </row>
    <row r="18" spans="2:40" ht="15" thickBot="1" x14ac:dyDescent="0.35">
      <c r="B18" s="81" t="s">
        <v>9</v>
      </c>
      <c r="C18" s="81" t="s">
        <v>31</v>
      </c>
      <c r="D18" s="81" t="s">
        <v>32</v>
      </c>
      <c r="F18" s="15" t="s">
        <v>9</v>
      </c>
      <c r="G18" s="16"/>
      <c r="H18" s="16"/>
      <c r="I18" s="15"/>
      <c r="K18" s="15" t="s">
        <v>9</v>
      </c>
      <c r="L18" s="243">
        <v>2.5000000000000001E-2</v>
      </c>
      <c r="M18" s="244">
        <v>0.02</v>
      </c>
      <c r="N18" s="245">
        <v>1.4999999999999999E-2</v>
      </c>
      <c r="P18" s="15" t="s">
        <v>9</v>
      </c>
      <c r="Q18" s="43">
        <v>2.5000000000000001E-2</v>
      </c>
      <c r="R18" s="44">
        <v>0.02</v>
      </c>
      <c r="S18" s="46">
        <v>1.4999999999999999E-2</v>
      </c>
      <c r="Z18" s="70">
        <v>2024</v>
      </c>
      <c r="AA18" s="74">
        <v>250000</v>
      </c>
      <c r="AB18" s="74">
        <v>77000</v>
      </c>
      <c r="AC18" s="74">
        <v>2900</v>
      </c>
      <c r="AD18" s="74">
        <v>6400000</v>
      </c>
      <c r="AF18" s="103">
        <v>2024</v>
      </c>
      <c r="AG18" s="101">
        <v>600</v>
      </c>
      <c r="AH18" s="101">
        <v>440</v>
      </c>
      <c r="AI18" s="101">
        <v>340</v>
      </c>
      <c r="AK18" s="4">
        <v>2024</v>
      </c>
      <c r="AL18" s="88">
        <v>570</v>
      </c>
      <c r="AM18" s="88">
        <v>410</v>
      </c>
      <c r="AN18" s="88">
        <v>320</v>
      </c>
    </row>
    <row r="19" spans="2:40" ht="15" thickBot="1" x14ac:dyDescent="0.35">
      <c r="B19" s="2">
        <v>2024</v>
      </c>
      <c r="C19" s="82">
        <v>251426.61841880495</v>
      </c>
      <c r="D19" s="83">
        <v>228090.45683026357</v>
      </c>
      <c r="F19" s="6">
        <v>2020</v>
      </c>
      <c r="G19" s="21"/>
      <c r="H19" s="21"/>
      <c r="I19" s="35"/>
      <c r="K19" s="6">
        <v>2020</v>
      </c>
      <c r="L19" s="163" t="str">
        <f>IF(ISBLANK(E25),"", ($C23*(HLOOKUP($D$3,$D$136:$N$137,2)/$L$137)*G81)/1000000)</f>
        <v/>
      </c>
      <c r="M19" s="164" t="str">
        <f>IF(ISBLANK(E25),"",($C23*(HLOOKUP($D$3,$D$136:$N$137,2)/$L$137)*H81)/1000000)</f>
        <v/>
      </c>
      <c r="N19" s="165" t="str">
        <f>IF(ISBLANK(E25),"",($C23*(HLOOKUP($D$3,$D$136:$N$137,2)/$L$137)*I81)/1000000)</f>
        <v/>
      </c>
      <c r="P19" s="6">
        <v>2020</v>
      </c>
      <c r="Q19" s="118" t="s">
        <v>46</v>
      </c>
      <c r="R19" s="20" t="s">
        <v>46</v>
      </c>
      <c r="S19" s="119" t="s">
        <v>46</v>
      </c>
      <c r="U19" s="286" t="s">
        <v>47</v>
      </c>
      <c r="V19" s="287"/>
      <c r="W19" s="287"/>
      <c r="X19" s="288"/>
      <c r="Z19" s="70">
        <v>2025</v>
      </c>
      <c r="AA19" s="74">
        <v>490000</v>
      </c>
      <c r="AB19" s="74">
        <v>150000</v>
      </c>
      <c r="AC19" s="74">
        <v>5600</v>
      </c>
      <c r="AD19" s="74">
        <v>12000000</v>
      </c>
      <c r="AF19" s="103">
        <v>2025</v>
      </c>
      <c r="AG19" s="101">
        <v>1200</v>
      </c>
      <c r="AH19" s="101">
        <v>890</v>
      </c>
      <c r="AI19" s="101">
        <v>700</v>
      </c>
      <c r="AK19" s="4">
        <v>2025</v>
      </c>
      <c r="AL19" s="88">
        <v>1100</v>
      </c>
      <c r="AM19" s="88">
        <v>820</v>
      </c>
      <c r="AN19" s="88">
        <v>630</v>
      </c>
    </row>
    <row r="20" spans="2:40" x14ac:dyDescent="0.3">
      <c r="B20" s="2">
        <v>2025</v>
      </c>
      <c r="C20" s="82">
        <v>488512.29422787001</v>
      </c>
      <c r="D20" s="83">
        <v>443171.02563911024</v>
      </c>
      <c r="F20" s="13">
        <v>2021</v>
      </c>
      <c r="G20" s="21"/>
      <c r="H20" s="21"/>
      <c r="I20" s="36"/>
      <c r="K20" s="13">
        <v>2021</v>
      </c>
      <c r="L20" s="166" t="str">
        <f>IF(ISBLANK(E26),"", ($C24*(HLOOKUP($D$3,$D$136:$N$137,2)/$L$137)*G82)/1000000)</f>
        <v/>
      </c>
      <c r="M20" s="167" t="str">
        <f>IF(ISBLANK(E26),"",($C24*(HLOOKUP($D$3,$D$136:$N$137,2)/$L$137)*H82)/1000000)</f>
        <v/>
      </c>
      <c r="N20" s="168" t="str">
        <f>IF(ISBLANK(E26),"",($C24*(HLOOKUP($D$3,$D$136:$N$137,2)/$L$137)*I82)/1000000)</f>
        <v/>
      </c>
      <c r="P20" s="13">
        <v>2021</v>
      </c>
      <c r="Q20" s="118" t="s">
        <v>46</v>
      </c>
      <c r="R20" s="20" t="s">
        <v>46</v>
      </c>
      <c r="S20" s="119" t="s">
        <v>46</v>
      </c>
      <c r="U20" s="53" t="s">
        <v>18</v>
      </c>
      <c r="V20" s="55" t="s">
        <v>6</v>
      </c>
      <c r="W20" s="55" t="s">
        <v>6</v>
      </c>
      <c r="X20" s="56" t="s">
        <v>6</v>
      </c>
      <c r="Z20" s="70">
        <v>2026</v>
      </c>
      <c r="AA20" s="74">
        <v>700000</v>
      </c>
      <c r="AB20" s="74">
        <v>210000</v>
      </c>
      <c r="AC20" s="74">
        <v>8000</v>
      </c>
      <c r="AD20" s="74">
        <v>18000000</v>
      </c>
      <c r="AF20" s="103">
        <v>2026</v>
      </c>
      <c r="AG20" s="101">
        <v>1800</v>
      </c>
      <c r="AH20" s="101">
        <v>1300</v>
      </c>
      <c r="AI20" s="101">
        <v>1000</v>
      </c>
      <c r="AK20" s="4">
        <v>2026</v>
      </c>
      <c r="AL20" s="88">
        <v>1600</v>
      </c>
      <c r="AM20" s="88">
        <v>1200</v>
      </c>
      <c r="AN20" s="88">
        <v>920</v>
      </c>
    </row>
    <row r="21" spans="2:40" ht="15" thickBot="1" x14ac:dyDescent="0.35">
      <c r="B21" s="2">
        <v>2026</v>
      </c>
      <c r="C21" s="82">
        <v>701782.50249158766</v>
      </c>
      <c r="D21" s="83">
        <v>636646.559522831</v>
      </c>
      <c r="F21" s="13">
        <v>2022</v>
      </c>
      <c r="G21" s="21"/>
      <c r="H21" s="21"/>
      <c r="I21" s="36"/>
      <c r="K21" s="13">
        <v>2022</v>
      </c>
      <c r="L21" s="166" t="str">
        <f>IF(ISBLANK(E27),"", ($C25*(HLOOKUP($D$3,$D$136:$N$137,2)/$L$137)*G83)/1000000)</f>
        <v/>
      </c>
      <c r="M21" s="167" t="str">
        <f>IF(ISBLANK(E27),"",($C25*(HLOOKUP($D$3,$D$136:$N$137,2)/$L$137)*H83)/1000000)</f>
        <v/>
      </c>
      <c r="N21" s="168" t="str">
        <f>IF(ISBLANK(E27),"",($C25*(HLOOKUP($D$3,$D$136:$N$137,2)/$L$137)*I83)/1000000)</f>
        <v/>
      </c>
      <c r="P21" s="13">
        <v>2022</v>
      </c>
      <c r="Q21" s="118" t="s">
        <v>46</v>
      </c>
      <c r="R21" s="20" t="s">
        <v>46</v>
      </c>
      <c r="S21" s="119" t="s">
        <v>46</v>
      </c>
      <c r="U21" s="54" t="s">
        <v>12</v>
      </c>
      <c r="V21" s="57">
        <v>2.5000000000000001E-2</v>
      </c>
      <c r="W21" s="57">
        <v>0.02</v>
      </c>
      <c r="X21" s="58">
        <v>1.4999999999999999E-2</v>
      </c>
      <c r="Z21" s="70">
        <v>2027</v>
      </c>
      <c r="AA21" s="74">
        <v>900000</v>
      </c>
      <c r="AB21" s="74">
        <v>270000</v>
      </c>
      <c r="AC21" s="74">
        <v>10000</v>
      </c>
      <c r="AD21" s="74">
        <v>23000000</v>
      </c>
      <c r="AF21" s="103">
        <v>2027</v>
      </c>
      <c r="AG21" s="101">
        <v>2300</v>
      </c>
      <c r="AH21" s="101">
        <v>1700</v>
      </c>
      <c r="AI21" s="101">
        <v>1400</v>
      </c>
      <c r="AK21" s="4">
        <v>2027</v>
      </c>
      <c r="AL21" s="88">
        <v>2100</v>
      </c>
      <c r="AM21" s="88">
        <v>1600</v>
      </c>
      <c r="AN21" s="88">
        <v>1200</v>
      </c>
    </row>
    <row r="22" spans="2:40" x14ac:dyDescent="0.3">
      <c r="B22" s="2">
        <v>2027</v>
      </c>
      <c r="C22" s="82">
        <v>896626.42331052851</v>
      </c>
      <c r="D22" s="83">
        <v>813406.04183096183</v>
      </c>
      <c r="F22" s="13">
        <v>2023</v>
      </c>
      <c r="G22" s="21"/>
      <c r="H22" s="21"/>
      <c r="I22" s="36"/>
      <c r="K22" s="13">
        <v>2023</v>
      </c>
      <c r="L22" s="166" t="str">
        <f>IF(ISBLANK(E28),"", ($C26*(HLOOKUP($D$3,$D$136:$N$137,2)/$L$137)*G84)/1000000)</f>
        <v/>
      </c>
      <c r="M22" s="167" t="str">
        <f>IF(ISBLANK(E28),"",($C26*(HLOOKUP($D$3,$D$136:$N$137,2)/$L$137)*H84)/1000000)</f>
        <v/>
      </c>
      <c r="N22" s="168" t="str">
        <f>IF(ISBLANK(E28),"",($C26*(HLOOKUP($D$3,$D$136:$N$137,2)/$L$137)*I84)/1000000)</f>
        <v/>
      </c>
      <c r="P22" s="13">
        <v>2023</v>
      </c>
      <c r="Q22" s="118" t="s">
        <v>46</v>
      </c>
      <c r="R22" s="20" t="s">
        <v>46</v>
      </c>
      <c r="S22" s="119" t="s">
        <v>46</v>
      </c>
      <c r="U22" s="50" t="s">
        <v>48</v>
      </c>
      <c r="V22" s="59">
        <v>0</v>
      </c>
      <c r="W22" s="59">
        <v>0</v>
      </c>
      <c r="X22" s="59">
        <v>0</v>
      </c>
      <c r="Z22" s="70">
        <v>2028</v>
      </c>
      <c r="AA22" s="74">
        <v>4900000</v>
      </c>
      <c r="AB22" s="74">
        <v>1300000</v>
      </c>
      <c r="AC22" s="74">
        <v>48000</v>
      </c>
      <c r="AD22" s="74">
        <v>120000000</v>
      </c>
      <c r="AF22" s="103">
        <v>2028</v>
      </c>
      <c r="AG22" s="101">
        <v>13000</v>
      </c>
      <c r="AH22" s="101">
        <v>9900</v>
      </c>
      <c r="AI22" s="101">
        <v>7900</v>
      </c>
      <c r="AK22" s="4">
        <v>2028</v>
      </c>
      <c r="AL22" s="88">
        <v>12000</v>
      </c>
      <c r="AM22" s="88">
        <v>8600</v>
      </c>
      <c r="AN22" s="88">
        <v>6600</v>
      </c>
    </row>
    <row r="23" spans="2:40" ht="15" thickBot="1" x14ac:dyDescent="0.35">
      <c r="B23" s="2">
        <v>2028</v>
      </c>
      <c r="C23" s="82">
        <v>4919410.0280272337</v>
      </c>
      <c r="D23" s="83">
        <v>4462814.9862758862</v>
      </c>
      <c r="F23" s="13">
        <v>2024</v>
      </c>
      <c r="G23" s="21"/>
      <c r="H23" s="21">
        <v>228090.45683026357</v>
      </c>
      <c r="I23" s="36"/>
      <c r="K23" s="13">
        <v>2024</v>
      </c>
      <c r="L23" s="166">
        <v>343.0808772418095</v>
      </c>
      <c r="M23" s="167">
        <v>438.98143741570112</v>
      </c>
      <c r="N23" s="168">
        <v>596.56451751364523</v>
      </c>
      <c r="P23" s="13">
        <v>2024</v>
      </c>
      <c r="Q23" s="118">
        <v>318.58470050457498</v>
      </c>
      <c r="R23" s="20">
        <v>413.66201292838082</v>
      </c>
      <c r="S23" s="119">
        <v>570.50478596121434</v>
      </c>
      <c r="U23" s="51" t="s">
        <v>49</v>
      </c>
      <c r="V23" s="60">
        <v>0</v>
      </c>
      <c r="W23" s="60">
        <v>0</v>
      </c>
      <c r="X23" s="60">
        <v>0</v>
      </c>
      <c r="Z23" s="70">
        <v>2029</v>
      </c>
      <c r="AA23" s="74">
        <v>4900000</v>
      </c>
      <c r="AB23" s="74">
        <v>1300000</v>
      </c>
      <c r="AC23" s="74">
        <v>49000</v>
      </c>
      <c r="AD23" s="74">
        <v>130000000</v>
      </c>
      <c r="AF23" s="103">
        <v>2029</v>
      </c>
      <c r="AG23" s="101">
        <v>14000</v>
      </c>
      <c r="AH23" s="101">
        <v>10000</v>
      </c>
      <c r="AI23" s="101">
        <v>8200</v>
      </c>
      <c r="AK23" s="4">
        <v>2029</v>
      </c>
      <c r="AL23" s="88">
        <v>12000</v>
      </c>
      <c r="AM23" s="88">
        <v>8800</v>
      </c>
      <c r="AN23" s="88">
        <v>6700</v>
      </c>
    </row>
    <row r="24" spans="2:40" ht="15" thickBot="1" x14ac:dyDescent="0.35">
      <c r="B24" s="2">
        <v>2029</v>
      </c>
      <c r="C24" s="82">
        <v>4937680.0502910949</v>
      </c>
      <c r="D24" s="83">
        <v>4479389.2764233267</v>
      </c>
      <c r="F24" s="13">
        <v>2025</v>
      </c>
      <c r="G24" s="21"/>
      <c r="H24" s="21">
        <v>443171.02563911024</v>
      </c>
      <c r="I24" s="36"/>
      <c r="K24" s="13">
        <v>2025</v>
      </c>
      <c r="L24" s="166">
        <v>695.46121155739081</v>
      </c>
      <c r="M24" s="167">
        <v>885.72890151177137</v>
      </c>
      <c r="N24" s="168">
        <v>1197.155557253194</v>
      </c>
      <c r="P24" s="13">
        <v>2025</v>
      </c>
      <c r="Q24" s="118">
        <v>630.05353304363712</v>
      </c>
      <c r="R24" s="20">
        <v>818.2765943611389</v>
      </c>
      <c r="S24" s="119">
        <v>1127.9410872440753</v>
      </c>
      <c r="Z24" s="70">
        <v>2030</v>
      </c>
      <c r="AA24" s="74">
        <v>5000000</v>
      </c>
      <c r="AB24" s="74">
        <v>1300000</v>
      </c>
      <c r="AC24" s="74">
        <v>49000</v>
      </c>
      <c r="AD24" s="74">
        <v>130000000</v>
      </c>
      <c r="AF24" s="103">
        <v>2030</v>
      </c>
      <c r="AG24" s="101">
        <v>14000</v>
      </c>
      <c r="AH24" s="101">
        <v>11000</v>
      </c>
      <c r="AI24" s="101">
        <v>8600</v>
      </c>
      <c r="AK24" s="4">
        <v>2030</v>
      </c>
      <c r="AL24" s="88">
        <v>12000</v>
      </c>
      <c r="AM24" s="88">
        <v>9000</v>
      </c>
      <c r="AN24" s="88">
        <v>6900</v>
      </c>
    </row>
    <row r="25" spans="2:40" ht="15" thickBot="1" x14ac:dyDescent="0.35">
      <c r="B25" s="2">
        <v>2030</v>
      </c>
      <c r="C25" s="82">
        <v>4972432.1886941856</v>
      </c>
      <c r="D25" s="83">
        <v>4510915.8951005349</v>
      </c>
      <c r="F25" s="13">
        <v>2026</v>
      </c>
      <c r="G25" s="21"/>
      <c r="H25" s="21">
        <v>636646.559522831</v>
      </c>
      <c r="I25" s="36"/>
      <c r="K25" s="13">
        <v>2026</v>
      </c>
      <c r="L25" s="166">
        <v>1041.1788433991276</v>
      </c>
      <c r="M25" s="167">
        <v>1320.1670186973849</v>
      </c>
      <c r="N25" s="168">
        <v>1773.8369794301368</v>
      </c>
      <c r="P25" s="13">
        <v>2026</v>
      </c>
      <c r="Q25" s="118">
        <v>920.2503849066369</v>
      </c>
      <c r="R25" s="20">
        <v>1195.7159429555281</v>
      </c>
      <c r="S25" s="119">
        <v>1646.5824917423763</v>
      </c>
      <c r="U25" s="286" t="s">
        <v>50</v>
      </c>
      <c r="V25" s="287"/>
      <c r="W25" s="287"/>
      <c r="X25" s="288"/>
      <c r="Z25" s="70">
        <v>2031</v>
      </c>
      <c r="AA25" s="74">
        <v>5000000</v>
      </c>
      <c r="AB25" s="74">
        <v>1300000</v>
      </c>
      <c r="AC25" s="74">
        <v>50000</v>
      </c>
      <c r="AD25" s="74">
        <v>130000000</v>
      </c>
      <c r="AF25" s="103">
        <v>2031</v>
      </c>
      <c r="AG25" s="101">
        <v>15000</v>
      </c>
      <c r="AH25" s="101">
        <v>11000</v>
      </c>
      <c r="AI25" s="101">
        <v>9000</v>
      </c>
      <c r="AK25" s="4">
        <v>2031</v>
      </c>
      <c r="AL25" s="88">
        <v>13000</v>
      </c>
      <c r="AM25" s="88">
        <v>9200</v>
      </c>
      <c r="AN25" s="88">
        <v>7000</v>
      </c>
    </row>
    <row r="26" spans="2:40" x14ac:dyDescent="0.3">
      <c r="B26" s="2">
        <v>2031</v>
      </c>
      <c r="C26" s="82">
        <v>5021431.0367312627</v>
      </c>
      <c r="D26" s="83">
        <v>4555366.915057051</v>
      </c>
      <c r="F26" s="13">
        <v>2027</v>
      </c>
      <c r="G26" s="21"/>
      <c r="H26" s="21">
        <v>813406.04183096183</v>
      </c>
      <c r="I26" s="36"/>
      <c r="K26" s="13">
        <v>2027</v>
      </c>
      <c r="L26" s="166">
        <v>1384.0414132742433</v>
      </c>
      <c r="M26" s="167">
        <v>1746.9107397243351</v>
      </c>
      <c r="N26" s="168">
        <v>2336.1719910835545</v>
      </c>
      <c r="P26" s="13">
        <v>2027</v>
      </c>
      <c r="Q26" s="118">
        <v>1193.4545730259274</v>
      </c>
      <c r="R26" s="20">
        <v>1551.2067441089209</v>
      </c>
      <c r="S26" s="119">
        <v>2136.5278548243964</v>
      </c>
      <c r="U26" s="53" t="s">
        <v>18</v>
      </c>
      <c r="V26" s="55" t="s">
        <v>7</v>
      </c>
      <c r="W26" s="55" t="s">
        <v>7</v>
      </c>
      <c r="X26" s="56" t="s">
        <v>7</v>
      </c>
      <c r="Z26" s="70">
        <v>2032</v>
      </c>
      <c r="AA26" s="74">
        <v>5100000</v>
      </c>
      <c r="AB26" s="74">
        <v>1300000</v>
      </c>
      <c r="AC26" s="74">
        <v>50000</v>
      </c>
      <c r="AD26" s="74">
        <v>130000000</v>
      </c>
      <c r="AF26" s="103">
        <v>2032</v>
      </c>
      <c r="AG26" s="101">
        <v>15000</v>
      </c>
      <c r="AH26" s="101">
        <v>12000</v>
      </c>
      <c r="AI26" s="101">
        <v>9400</v>
      </c>
      <c r="AK26" s="4">
        <v>2032</v>
      </c>
      <c r="AL26" s="88">
        <v>13000</v>
      </c>
      <c r="AM26" s="88">
        <v>9400</v>
      </c>
      <c r="AN26" s="88">
        <v>7200</v>
      </c>
    </row>
    <row r="27" spans="2:40" ht="15" thickBot="1" x14ac:dyDescent="0.35">
      <c r="B27" s="2">
        <v>2032</v>
      </c>
      <c r="C27" s="82">
        <v>5065959.6535027903</v>
      </c>
      <c r="D27" s="83">
        <v>4595762.6082629291</v>
      </c>
      <c r="F27" s="13">
        <v>2028</v>
      </c>
      <c r="G27" s="21"/>
      <c r="H27" s="21">
        <v>4462814.9862758862</v>
      </c>
      <c r="I27" s="36"/>
      <c r="K27" s="13">
        <v>2028</v>
      </c>
      <c r="L27" s="166">
        <v>7888.7628112925004</v>
      </c>
      <c r="M27" s="167">
        <v>9919.3153830433894</v>
      </c>
      <c r="N27" s="168">
        <v>13196.389381704263</v>
      </c>
      <c r="P27" s="13">
        <v>2028</v>
      </c>
      <c r="Q27" s="118">
        <v>6636.5419009593197</v>
      </c>
      <c r="R27" s="20">
        <v>8635.3609715899966</v>
      </c>
      <c r="S27" s="119">
        <v>11890.30037287033</v>
      </c>
      <c r="U27" s="54" t="s">
        <v>12</v>
      </c>
      <c r="V27" s="57">
        <v>2.5000000000000001E-2</v>
      </c>
      <c r="W27" s="57">
        <v>0.02</v>
      </c>
      <c r="X27" s="58">
        <v>1.4999999999999999E-2</v>
      </c>
      <c r="Z27" s="70">
        <v>2033</v>
      </c>
      <c r="AA27" s="74">
        <v>5100000</v>
      </c>
      <c r="AB27" s="74">
        <v>1400000</v>
      </c>
      <c r="AC27" s="74">
        <v>51000</v>
      </c>
      <c r="AD27" s="74">
        <v>130000000</v>
      </c>
      <c r="AF27" s="103">
        <v>2033</v>
      </c>
      <c r="AG27" s="101">
        <v>16000</v>
      </c>
      <c r="AH27" s="101">
        <v>12000</v>
      </c>
      <c r="AI27" s="101">
        <v>9900</v>
      </c>
      <c r="AK27" s="4">
        <v>2033</v>
      </c>
      <c r="AL27" s="88">
        <v>13000</v>
      </c>
      <c r="AM27" s="88">
        <v>9600</v>
      </c>
      <c r="AN27" s="88">
        <v>7300</v>
      </c>
    </row>
    <row r="28" spans="2:40" x14ac:dyDescent="0.3">
      <c r="B28" s="2">
        <v>2033</v>
      </c>
      <c r="C28" s="82">
        <v>5104222.1883167168</v>
      </c>
      <c r="D28" s="83">
        <v>4630473.8059081007</v>
      </c>
      <c r="F28" s="13">
        <v>2029</v>
      </c>
      <c r="G28" s="21"/>
      <c r="H28" s="21">
        <v>4479389.2764233267</v>
      </c>
      <c r="I28" s="36"/>
      <c r="K28" s="13">
        <v>2029</v>
      </c>
      <c r="L28" s="166">
        <v>8209.848435526088</v>
      </c>
      <c r="M28" s="167">
        <v>10287.731453672164</v>
      </c>
      <c r="N28" s="168">
        <v>13630.028393498616</v>
      </c>
      <c r="P28" s="13">
        <v>2029</v>
      </c>
      <c r="Q28" s="118">
        <v>6738.2049503532644</v>
      </c>
      <c r="R28" s="20">
        <v>8780.4797370988417</v>
      </c>
      <c r="S28" s="119">
        <v>12099.527822632024</v>
      </c>
      <c r="U28" s="50" t="s">
        <v>48</v>
      </c>
      <c r="V28" s="59">
        <v>83071.255437282205</v>
      </c>
      <c r="W28" s="59">
        <v>108956.7801593788</v>
      </c>
      <c r="X28" s="59">
        <v>150658.80298402681</v>
      </c>
      <c r="Z28" s="70">
        <v>2034</v>
      </c>
      <c r="AA28" s="74">
        <v>5100000</v>
      </c>
      <c r="AB28" s="74">
        <v>1400000</v>
      </c>
      <c r="AC28" s="74">
        <v>51000</v>
      </c>
      <c r="AD28" s="74">
        <v>130000000</v>
      </c>
      <c r="AF28" s="103">
        <v>2034</v>
      </c>
      <c r="AG28" s="101">
        <v>16000</v>
      </c>
      <c r="AH28" s="101">
        <v>13000</v>
      </c>
      <c r="AI28" s="101">
        <v>10000</v>
      </c>
      <c r="AK28" s="4">
        <v>2034</v>
      </c>
      <c r="AL28" s="88">
        <v>13000</v>
      </c>
      <c r="AM28" s="88">
        <v>9700</v>
      </c>
      <c r="AN28" s="88">
        <v>7400</v>
      </c>
    </row>
    <row r="29" spans="2:40" ht="15" thickBot="1" x14ac:dyDescent="0.35">
      <c r="B29" s="2">
        <v>2034</v>
      </c>
      <c r="C29" s="82">
        <v>5109355.9459856721</v>
      </c>
      <c r="D29" s="83">
        <v>4635131.0738590118</v>
      </c>
      <c r="F29" s="13">
        <v>2030</v>
      </c>
      <c r="G29" s="21"/>
      <c r="H29" s="21">
        <v>4510915.8951005349</v>
      </c>
      <c r="I29" s="36"/>
      <c r="K29" s="13">
        <v>2030</v>
      </c>
      <c r="L29" s="166">
        <v>8565.9242080023341</v>
      </c>
      <c r="M29" s="167">
        <v>10698.500972884412</v>
      </c>
      <c r="N29" s="168">
        <v>14108.842939272035</v>
      </c>
      <c r="P29" s="13">
        <v>2030</v>
      </c>
      <c r="Q29" s="118">
        <v>6858.9784581100166</v>
      </c>
      <c r="R29" s="20">
        <v>8952.0270260047928</v>
      </c>
      <c r="S29" s="119">
        <v>12339.484552859909</v>
      </c>
      <c r="U29" s="51" t="s">
        <v>49</v>
      </c>
      <c r="V29" s="60">
        <v>6709.3709014209689</v>
      </c>
      <c r="W29" s="60">
        <v>8479.6128707696844</v>
      </c>
      <c r="X29" s="60">
        <v>11291.026913502747</v>
      </c>
      <c r="Z29" s="70">
        <v>2035</v>
      </c>
      <c r="AA29" s="74">
        <v>5100000</v>
      </c>
      <c r="AB29" s="74">
        <v>1400000</v>
      </c>
      <c r="AC29" s="74">
        <v>52000</v>
      </c>
      <c r="AD29" s="74">
        <v>130000000</v>
      </c>
      <c r="AF29" s="103">
        <v>2035</v>
      </c>
      <c r="AG29" s="101">
        <v>17000</v>
      </c>
      <c r="AH29" s="101">
        <v>13000</v>
      </c>
      <c r="AI29" s="101">
        <v>11000</v>
      </c>
      <c r="AK29" s="4">
        <v>2035</v>
      </c>
      <c r="AL29" s="88">
        <v>14000</v>
      </c>
      <c r="AM29" s="88">
        <v>9900</v>
      </c>
      <c r="AN29" s="88">
        <v>7500</v>
      </c>
    </row>
    <row r="30" spans="2:40" ht="15" thickBot="1" x14ac:dyDescent="0.35">
      <c r="B30" s="2">
        <v>2035</v>
      </c>
      <c r="C30" s="82">
        <v>5141481.4933861429</v>
      </c>
      <c r="D30" s="83">
        <v>4664274.8885775078</v>
      </c>
      <c r="F30" s="13">
        <v>2031</v>
      </c>
      <c r="G30" s="21"/>
      <c r="H30" s="21">
        <v>4555366.915057051</v>
      </c>
      <c r="I30" s="36"/>
      <c r="K30" s="13">
        <v>2031</v>
      </c>
      <c r="L30" s="166">
        <v>9001.0228922358874</v>
      </c>
      <c r="M30" s="167">
        <v>11195.078422411269</v>
      </c>
      <c r="N30" s="168">
        <v>14701.970458347329</v>
      </c>
      <c r="P30" s="13">
        <v>2031</v>
      </c>
      <c r="Q30" s="118">
        <v>7031.5846973113566</v>
      </c>
      <c r="R30" s="20">
        <v>9183.8635507941199</v>
      </c>
      <c r="S30" s="119">
        <v>12668.20618570548</v>
      </c>
      <c r="Z30" s="70">
        <v>2036</v>
      </c>
      <c r="AA30" s="74">
        <v>5200000</v>
      </c>
      <c r="AB30" s="74">
        <v>1400000</v>
      </c>
      <c r="AC30" s="74">
        <v>53000</v>
      </c>
      <c r="AD30" s="74">
        <v>130000000</v>
      </c>
      <c r="AF30" s="103">
        <v>2036</v>
      </c>
      <c r="AG30" s="101">
        <v>18000</v>
      </c>
      <c r="AH30" s="101">
        <v>14000</v>
      </c>
      <c r="AI30" s="101">
        <v>11000</v>
      </c>
      <c r="AK30" s="4">
        <v>2036</v>
      </c>
      <c r="AL30" s="88">
        <v>14000</v>
      </c>
      <c r="AM30" s="88">
        <v>10000</v>
      </c>
      <c r="AN30" s="88">
        <v>7700</v>
      </c>
    </row>
    <row r="31" spans="2:40" ht="15" thickBot="1" x14ac:dyDescent="0.35">
      <c r="B31" s="2">
        <v>2036</v>
      </c>
      <c r="C31" s="82">
        <v>5177810.9075559201</v>
      </c>
      <c r="D31" s="83">
        <v>4697232.3881711178</v>
      </c>
      <c r="F31" s="13">
        <v>2032</v>
      </c>
      <c r="G31" s="21"/>
      <c r="H31" s="21">
        <v>4595762.6082629291</v>
      </c>
      <c r="I31" s="36"/>
      <c r="K31" s="13">
        <v>2032</v>
      </c>
      <c r="L31" s="166">
        <v>9434.6404087002247</v>
      </c>
      <c r="M31" s="167">
        <v>11693.511045014029</v>
      </c>
      <c r="N31" s="168">
        <v>15290.467700830988</v>
      </c>
      <c r="P31" s="13">
        <v>2032</v>
      </c>
      <c r="Q31" s="118">
        <v>7190.5619591547093</v>
      </c>
      <c r="R31" s="20">
        <v>9404.6587307339323</v>
      </c>
      <c r="S31" s="119">
        <v>12980.586182770952</v>
      </c>
      <c r="U31" s="286" t="s">
        <v>51</v>
      </c>
      <c r="V31" s="287"/>
      <c r="W31" s="287"/>
      <c r="X31" s="288"/>
      <c r="Z31" s="70">
        <v>2037</v>
      </c>
      <c r="AA31" s="74">
        <v>5200000</v>
      </c>
      <c r="AB31" s="74">
        <v>1400000</v>
      </c>
      <c r="AC31" s="74">
        <v>54000</v>
      </c>
      <c r="AD31" s="74">
        <v>130000000</v>
      </c>
      <c r="AF31" s="103">
        <v>2037</v>
      </c>
      <c r="AG31" s="101">
        <v>18000</v>
      </c>
      <c r="AH31" s="101">
        <v>14000</v>
      </c>
      <c r="AI31" s="101">
        <v>12000</v>
      </c>
      <c r="AK31" s="4">
        <v>2037</v>
      </c>
      <c r="AL31" s="88">
        <v>14000</v>
      </c>
      <c r="AM31" s="88">
        <v>10000</v>
      </c>
      <c r="AN31" s="88">
        <v>7800</v>
      </c>
    </row>
    <row r="32" spans="2:40" ht="15" thickBot="1" x14ac:dyDescent="0.35">
      <c r="B32" s="2">
        <v>2037</v>
      </c>
      <c r="C32" s="82">
        <v>5208632.2195946937</v>
      </c>
      <c r="D32" s="83">
        <v>4725193.020133012</v>
      </c>
      <c r="F32" s="13">
        <v>2033</v>
      </c>
      <c r="G32" s="21"/>
      <c r="H32" s="21">
        <v>4630473.8059081007</v>
      </c>
      <c r="I32" s="36"/>
      <c r="K32" s="13">
        <v>2033</v>
      </c>
      <c r="L32" s="166">
        <v>9857.800090981742</v>
      </c>
      <c r="M32" s="167">
        <v>12184.003264977897</v>
      </c>
      <c r="N32" s="168">
        <v>15862.968992024864</v>
      </c>
      <c r="P32" s="13">
        <v>2033</v>
      </c>
      <c r="Q32" s="118">
        <v>7329.8252712496515</v>
      </c>
      <c r="R32" s="20">
        <v>9607.0034256996914</v>
      </c>
      <c r="S32" s="119">
        <v>13267.587738846294</v>
      </c>
      <c r="U32" s="53" t="s">
        <v>18</v>
      </c>
      <c r="V32" s="55" t="s">
        <v>8</v>
      </c>
      <c r="W32" s="55" t="s">
        <v>8</v>
      </c>
      <c r="X32" s="56" t="s">
        <v>8</v>
      </c>
      <c r="Z32" s="71">
        <v>2038</v>
      </c>
      <c r="AA32" s="75">
        <v>5200000</v>
      </c>
      <c r="AB32" s="75">
        <v>1500000</v>
      </c>
      <c r="AC32" s="75">
        <v>55000</v>
      </c>
      <c r="AD32" s="75">
        <v>130000000</v>
      </c>
      <c r="AF32" s="104">
        <v>2038</v>
      </c>
      <c r="AG32" s="102">
        <v>19000</v>
      </c>
      <c r="AH32" s="102">
        <v>15000</v>
      </c>
      <c r="AI32" s="102">
        <v>12000</v>
      </c>
      <c r="AK32" s="122">
        <v>2038</v>
      </c>
      <c r="AL32" s="89">
        <v>15000</v>
      </c>
      <c r="AM32" s="89">
        <v>10000</v>
      </c>
      <c r="AN32" s="89">
        <v>7900</v>
      </c>
    </row>
    <row r="33" spans="2:41" ht="15.6" thickTop="1" thickBot="1" x14ac:dyDescent="0.35">
      <c r="B33" s="84">
        <v>2038</v>
      </c>
      <c r="C33" s="85">
        <v>5248738.8936534841</v>
      </c>
      <c r="D33" s="86">
        <v>4761577.193239036</v>
      </c>
      <c r="F33" s="13">
        <v>2034</v>
      </c>
      <c r="G33" s="21"/>
      <c r="H33" s="21">
        <v>4635131.0738590118</v>
      </c>
      <c r="I33" s="36"/>
      <c r="K33" s="13">
        <v>2034</v>
      </c>
      <c r="L33" s="166">
        <v>10224.544680268637</v>
      </c>
      <c r="M33" s="167">
        <v>12598.834921458534</v>
      </c>
      <c r="N33" s="168">
        <v>16340.972527033366</v>
      </c>
      <c r="P33" s="13">
        <v>2034</v>
      </c>
      <c r="Q33" s="118">
        <v>7417.0930428511674</v>
      </c>
      <c r="R33" s="20">
        <v>9739.3091724018723</v>
      </c>
      <c r="S33" s="119">
        <v>13465.40284054083</v>
      </c>
      <c r="U33" s="54" t="s">
        <v>12</v>
      </c>
      <c r="V33" s="57">
        <v>2.5000000000000001E-2</v>
      </c>
      <c r="W33" s="57">
        <v>0.02</v>
      </c>
      <c r="X33" s="58">
        <v>1.4999999999999999E-2</v>
      </c>
      <c r="Z33" s="72" t="s">
        <v>20</v>
      </c>
      <c r="AA33" s="76">
        <v>58000000</v>
      </c>
      <c r="AB33" s="76">
        <v>16000000</v>
      </c>
      <c r="AC33" s="76">
        <v>590000</v>
      </c>
      <c r="AD33" s="76">
        <v>1500000000</v>
      </c>
      <c r="AK33" s="3" t="s">
        <v>52</v>
      </c>
      <c r="AL33" s="88">
        <v>150000</v>
      </c>
      <c r="AM33" s="88">
        <v>110000</v>
      </c>
      <c r="AN33" s="88">
        <v>83000</v>
      </c>
    </row>
    <row r="34" spans="2:41" ht="15.6" thickTop="1" thickBot="1" x14ac:dyDescent="0.35">
      <c r="B34" s="2" t="s">
        <v>20</v>
      </c>
      <c r="C34" s="66">
        <v>58245502.444187991</v>
      </c>
      <c r="D34" s="66">
        <v>52839446.134830676</v>
      </c>
      <c r="F34" s="13">
        <v>2035</v>
      </c>
      <c r="G34" s="21"/>
      <c r="H34" s="21">
        <v>4664274.8885775078</v>
      </c>
      <c r="I34" s="36"/>
      <c r="K34" s="13">
        <v>2035</v>
      </c>
      <c r="L34" s="166">
        <v>10647.905796487365</v>
      </c>
      <c r="M34" s="167">
        <v>13083.159651369255</v>
      </c>
      <c r="N34" s="168">
        <v>16908.671850626066</v>
      </c>
      <c r="P34" s="13">
        <v>2035</v>
      </c>
      <c r="Q34" s="118">
        <v>7535.8125100642319</v>
      </c>
      <c r="R34" s="20">
        <v>9915.3999424739904</v>
      </c>
      <c r="S34" s="119">
        <v>13727.293025135677</v>
      </c>
      <c r="U34" s="50" t="s">
        <v>48</v>
      </c>
      <c r="V34" s="61">
        <v>0</v>
      </c>
      <c r="W34" s="61">
        <v>0</v>
      </c>
      <c r="X34" s="61">
        <v>0</v>
      </c>
      <c r="Z34" s="69" t="s">
        <v>53</v>
      </c>
      <c r="AK34" s="87" t="s">
        <v>54</v>
      </c>
      <c r="AL34" s="90">
        <v>11000</v>
      </c>
      <c r="AM34" s="90">
        <v>8500</v>
      </c>
      <c r="AN34" s="90">
        <v>6700</v>
      </c>
    </row>
    <row r="35" spans="2:41" ht="15.6" thickTop="1" thickBot="1" x14ac:dyDescent="0.35">
      <c r="F35" s="13">
        <v>2036</v>
      </c>
      <c r="G35" s="21"/>
      <c r="H35" s="21">
        <v>4697232.3881711178</v>
      </c>
      <c r="I35" s="36"/>
      <c r="K35" s="13">
        <v>2036</v>
      </c>
      <c r="L35" s="166">
        <v>11084.753828805038</v>
      </c>
      <c r="M35" s="167">
        <v>13578.939341099942</v>
      </c>
      <c r="N35" s="168">
        <v>17496.386846470188</v>
      </c>
      <c r="P35" s="13">
        <v>2036</v>
      </c>
      <c r="Q35" s="118">
        <v>7653.6407248289506</v>
      </c>
      <c r="R35" s="20">
        <v>10089.351948057854</v>
      </c>
      <c r="S35" s="119">
        <v>13994.511349633423</v>
      </c>
      <c r="U35" s="51" t="s">
        <v>49</v>
      </c>
      <c r="V35" s="60">
        <v>0</v>
      </c>
      <c r="W35" s="60">
        <v>0</v>
      </c>
      <c r="X35" s="60">
        <v>0</v>
      </c>
      <c r="AK35" s="69"/>
    </row>
    <row r="36" spans="2:41" ht="15" thickBot="1" x14ac:dyDescent="0.35">
      <c r="F36" s="13">
        <v>2037</v>
      </c>
      <c r="G36" s="21"/>
      <c r="H36" s="21">
        <v>4725193.020133012</v>
      </c>
      <c r="I36" s="36"/>
      <c r="K36" s="13">
        <v>2037</v>
      </c>
      <c r="L36" s="166">
        <v>11509.83609070487</v>
      </c>
      <c r="M36" s="167">
        <v>14070.16834913152</v>
      </c>
      <c r="N36" s="168">
        <v>18071.56193333929</v>
      </c>
      <c r="P36" s="13">
        <v>2037</v>
      </c>
      <c r="Q36" s="118">
        <v>7753.3125712136525</v>
      </c>
      <c r="R36" s="20">
        <v>10249.355232179376</v>
      </c>
      <c r="S36" s="119">
        <v>14240.951732465326</v>
      </c>
    </row>
    <row r="37" spans="2:41" ht="15" thickBot="1" x14ac:dyDescent="0.35">
      <c r="F37" s="13">
        <v>2038</v>
      </c>
      <c r="G37" s="21"/>
      <c r="H37" s="21">
        <v>4761577.193239036</v>
      </c>
      <c r="I37" s="36"/>
      <c r="K37" s="13">
        <v>2038</v>
      </c>
      <c r="L37" s="166">
        <v>11965.026326746538</v>
      </c>
      <c r="M37" s="167">
        <v>14592.068634936371</v>
      </c>
      <c r="N37" s="168">
        <v>18680.66757612627</v>
      </c>
      <c r="P37" s="13">
        <v>2038</v>
      </c>
      <c r="Q37" s="118">
        <v>7863.3561597051039</v>
      </c>
      <c r="R37" s="20">
        <v>10421.109127990376</v>
      </c>
      <c r="S37" s="119">
        <v>14503.394960794521</v>
      </c>
      <c r="U37" s="289" t="s">
        <v>55</v>
      </c>
      <c r="V37" s="290"/>
      <c r="W37" s="290"/>
      <c r="X37" s="291"/>
    </row>
    <row r="38" spans="2:41" x14ac:dyDescent="0.3">
      <c r="F38" s="13">
        <v>2039</v>
      </c>
      <c r="G38" s="21"/>
      <c r="H38" s="21"/>
      <c r="I38" s="36"/>
      <c r="K38" s="13">
        <v>2039</v>
      </c>
      <c r="L38" s="17" t="str">
        <f>IF(ISBLANK(H38),"", (#REF!*(HLOOKUP(#REF!,#REF!,2)/#REF!)*#REF!)/1000000)</f>
        <v/>
      </c>
      <c r="M38" s="18" t="str">
        <f>IF(ISBLANK(H38),"",(#REF!*(HLOOKUP(#REF!,#REF!,2)/#REF!)*#REF!)/1000000)</f>
        <v/>
      </c>
      <c r="N38" s="19" t="str">
        <f>IF(ISBLANK(H38),"",(#REF!*(HLOOKUP(#REF!,#REF!,2)/#REF!)*#REF!)/1000000)</f>
        <v/>
      </c>
      <c r="P38" s="13">
        <v>2039</v>
      </c>
      <c r="Q38" s="118" t="s">
        <v>46</v>
      </c>
      <c r="R38" s="20" t="s">
        <v>46</v>
      </c>
      <c r="S38" s="119" t="s">
        <v>46</v>
      </c>
      <c r="U38" s="53" t="s">
        <v>18</v>
      </c>
      <c r="V38" s="55" t="s">
        <v>19</v>
      </c>
      <c r="W38" s="55" t="s">
        <v>20</v>
      </c>
      <c r="X38" s="56" t="s">
        <v>20</v>
      </c>
    </row>
    <row r="39" spans="2:41" ht="15" thickBot="1" x14ac:dyDescent="0.35">
      <c r="F39" s="13">
        <v>2040</v>
      </c>
      <c r="G39" s="21"/>
      <c r="H39" s="21"/>
      <c r="I39" s="36"/>
      <c r="K39" s="13">
        <v>2040</v>
      </c>
      <c r="L39" s="17" t="str">
        <f>IF(ISBLANK(H39),"", (#REF!*(HLOOKUP(#REF!,#REF!,2)/#REF!)*#REF!)/1000000)</f>
        <v/>
      </c>
      <c r="M39" s="18" t="str">
        <f>IF(ISBLANK(H39),"",(#REF!*(HLOOKUP(#REF!,#REF!,2)/#REF!)*#REF!)/1000000)</f>
        <v/>
      </c>
      <c r="N39" s="19" t="str">
        <f>IF(ISBLANK(H39),"",(#REF!*(HLOOKUP(#REF!,#REF!,2)/#REF!)*#REF!)/1000000)</f>
        <v/>
      </c>
      <c r="P39" s="13">
        <v>2040</v>
      </c>
      <c r="Q39" s="118" t="s">
        <v>46</v>
      </c>
      <c r="R39" s="20" t="s">
        <v>46</v>
      </c>
      <c r="S39" s="119" t="s">
        <v>46</v>
      </c>
      <c r="U39" s="54" t="s">
        <v>12</v>
      </c>
      <c r="V39" s="57">
        <v>2.5000000000000001E-2</v>
      </c>
      <c r="W39" s="57">
        <v>0.02</v>
      </c>
      <c r="X39" s="58">
        <v>1.4999999999999999E-2</v>
      </c>
    </row>
    <row r="40" spans="2:41" ht="15" thickBot="1" x14ac:dyDescent="0.35">
      <c r="F40" s="5" t="s">
        <v>10</v>
      </c>
      <c r="G40" s="33">
        <v>0</v>
      </c>
      <c r="H40" s="33">
        <v>52839446.134830676</v>
      </c>
      <c r="I40" s="34">
        <v>0</v>
      </c>
      <c r="P40" s="1" t="s">
        <v>10</v>
      </c>
      <c r="Q40" s="120">
        <v>83071.255437282205</v>
      </c>
      <c r="R40" s="31">
        <v>108956.7801593788</v>
      </c>
      <c r="S40" s="32">
        <v>150658.80298402681</v>
      </c>
      <c r="U40" s="49" t="s">
        <v>48</v>
      </c>
      <c r="V40" s="62">
        <v>83071.255437282205</v>
      </c>
      <c r="W40" s="62">
        <v>108956.7801593788</v>
      </c>
      <c r="X40" s="63">
        <v>150658.80298402681</v>
      </c>
    </row>
    <row r="41" spans="2:41" ht="15" thickBot="1" x14ac:dyDescent="0.35">
      <c r="U41" s="51" t="s">
        <v>49</v>
      </c>
      <c r="V41" s="64">
        <v>6709.3709014209689</v>
      </c>
      <c r="W41" s="64">
        <v>8479.6128707696844</v>
      </c>
      <c r="X41" s="65">
        <v>11291.026913502747</v>
      </c>
    </row>
    <row r="44" spans="2:41" x14ac:dyDescent="0.3">
      <c r="W44"/>
      <c r="X44"/>
    </row>
    <row r="45" spans="2:41" x14ac:dyDescent="0.3">
      <c r="R45" s="98"/>
      <c r="S45" s="98"/>
      <c r="T45" s="98"/>
      <c r="U45" s="98"/>
      <c r="V45"/>
      <c r="W45"/>
      <c r="X45"/>
      <c r="AA45" s="98"/>
      <c r="AF45"/>
      <c r="AG45"/>
      <c r="AH45"/>
      <c r="AI45"/>
      <c r="AO45"/>
    </row>
    <row r="46" spans="2:41" x14ac:dyDescent="0.3">
      <c r="S46" s="98"/>
      <c r="V46"/>
      <c r="W46"/>
      <c r="X46"/>
      <c r="AF46"/>
      <c r="AG46"/>
      <c r="AH46"/>
      <c r="AI46"/>
      <c r="AO46"/>
    </row>
    <row r="47" spans="2:41" x14ac:dyDescent="0.3">
      <c r="S47" s="98"/>
      <c r="V47"/>
      <c r="W47"/>
      <c r="X47"/>
      <c r="AF47"/>
      <c r="AG47"/>
      <c r="AH47"/>
      <c r="AI47"/>
      <c r="AO47"/>
    </row>
    <row r="48" spans="2:41" x14ac:dyDescent="0.3">
      <c r="S48" s="98"/>
      <c r="V48"/>
      <c r="W48"/>
      <c r="X48"/>
      <c r="AF48"/>
      <c r="AG48"/>
      <c r="AH48"/>
      <c r="AI48"/>
      <c r="AO48"/>
    </row>
    <row r="53" spans="7:41" x14ac:dyDescent="0.3">
      <c r="K53" s="253"/>
    </row>
    <row r="63" spans="7:41" x14ac:dyDescent="0.3">
      <c r="R63" s="67"/>
      <c r="S63" s="67"/>
      <c r="T63" s="67"/>
      <c r="V63"/>
      <c r="W63"/>
      <c r="X63"/>
      <c r="AB63" s="98"/>
      <c r="AC63" s="98"/>
      <c r="AD63" s="98"/>
      <c r="AE63" s="98"/>
      <c r="AF63"/>
      <c r="AG63"/>
      <c r="AH63"/>
      <c r="AI63"/>
      <c r="AK63" s="98"/>
      <c r="AO63"/>
    </row>
    <row r="64" spans="7:41" x14ac:dyDescent="0.3">
      <c r="G64" s="2"/>
      <c r="P64" s="2"/>
      <c r="R64" s="67"/>
      <c r="S64" s="67"/>
      <c r="T64" s="67"/>
      <c r="V64"/>
      <c r="W64"/>
      <c r="X64"/>
      <c r="AB64" s="98"/>
      <c r="AC64" s="98"/>
      <c r="AD64" s="98"/>
      <c r="AE64" s="98"/>
      <c r="AF64"/>
      <c r="AG64"/>
      <c r="AH64"/>
      <c r="AI64"/>
      <c r="AK64" s="98"/>
      <c r="AO64"/>
    </row>
    <row r="65" spans="15:41" x14ac:dyDescent="0.3">
      <c r="R65" s="67"/>
      <c r="S65" s="67"/>
      <c r="T65" s="67"/>
      <c r="V65"/>
      <c r="W65"/>
      <c r="X65"/>
      <c r="AB65" s="98"/>
      <c r="AC65" s="98"/>
      <c r="AD65" s="98"/>
      <c r="AE65" s="98"/>
      <c r="AF65"/>
      <c r="AG65"/>
      <c r="AH65"/>
      <c r="AI65"/>
      <c r="AK65" s="98"/>
      <c r="AO65"/>
    </row>
    <row r="66" spans="15:41" x14ac:dyDescent="0.3">
      <c r="R66" s="67"/>
      <c r="S66" s="67"/>
      <c r="T66" s="67"/>
      <c r="V66"/>
      <c r="W66"/>
      <c r="X66"/>
      <c r="AB66" s="98"/>
      <c r="AC66" s="98"/>
      <c r="AD66" s="98"/>
      <c r="AE66" s="98"/>
      <c r="AF66"/>
      <c r="AG66"/>
      <c r="AH66"/>
      <c r="AI66"/>
      <c r="AK66" s="98"/>
      <c r="AO66"/>
    </row>
    <row r="67" spans="15:41" x14ac:dyDescent="0.3">
      <c r="R67" s="67"/>
      <c r="S67" s="67"/>
      <c r="T67" s="67"/>
      <c r="V67"/>
      <c r="W67"/>
      <c r="X67"/>
      <c r="AB67" s="98"/>
      <c r="AC67" s="98"/>
      <c r="AD67" s="98"/>
      <c r="AE67" s="98"/>
      <c r="AF67"/>
      <c r="AG67"/>
      <c r="AH67"/>
      <c r="AI67"/>
      <c r="AK67" s="98"/>
      <c r="AO67"/>
    </row>
    <row r="75" spans="15:41" x14ac:dyDescent="0.3">
      <c r="O75" s="2"/>
      <c r="Y75" s="2"/>
    </row>
  </sheetData>
  <sheetProtection sheet="1" objects="1" scenarios="1"/>
  <mergeCells count="27">
    <mergeCell ref="U25:X25"/>
    <mergeCell ref="Q16:S16"/>
    <mergeCell ref="Q14:S14"/>
    <mergeCell ref="Z4:AD10"/>
    <mergeCell ref="AF4:AI10"/>
    <mergeCell ref="B4:D10"/>
    <mergeCell ref="U4:W10"/>
    <mergeCell ref="K4:N10"/>
    <mergeCell ref="P4:S10"/>
    <mergeCell ref="U19:X19"/>
    <mergeCell ref="L17:N17"/>
    <mergeCell ref="U31:X31"/>
    <mergeCell ref="U37:X37"/>
    <mergeCell ref="F4:I10"/>
    <mergeCell ref="AK15:AN15"/>
    <mergeCell ref="AL16:AN16"/>
    <mergeCell ref="AA16:AD16"/>
    <mergeCell ref="Z15:AD15"/>
    <mergeCell ref="U14:X14"/>
    <mergeCell ref="G12:H12"/>
    <mergeCell ref="G13:H13"/>
    <mergeCell ref="AG16:AI16"/>
    <mergeCell ref="AF15:AI15"/>
    <mergeCell ref="G15:I15"/>
    <mergeCell ref="L15:N15"/>
    <mergeCell ref="Q15:S15"/>
    <mergeCell ref="AK4:AN10"/>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C9A74-FBC9-4528-8EB3-185BC1390229}">
  <dimension ref="A1:B4"/>
  <sheetViews>
    <sheetView workbookViewId="0">
      <pane ySplit="1" topLeftCell="A2" activePane="bottomLeft" state="frozen"/>
      <selection pane="bottomLeft" activeCell="A2" sqref="A2"/>
    </sheetView>
  </sheetViews>
  <sheetFormatPr defaultColWidth="8.88671875" defaultRowHeight="18" x14ac:dyDescent="0.35"/>
  <cols>
    <col min="1" max="1" width="14.109375" style="208" customWidth="1"/>
    <col min="2" max="2" width="150.6640625" style="129" customWidth="1"/>
    <col min="3" max="16384" width="8.88671875" style="94"/>
  </cols>
  <sheetData>
    <row r="1" spans="1:2" x14ac:dyDescent="0.35">
      <c r="A1" s="207" t="s">
        <v>73</v>
      </c>
    </row>
    <row r="3" spans="1:2" x14ac:dyDescent="0.35">
      <c r="A3" s="208" t="s">
        <v>74</v>
      </c>
      <c r="B3" s="129" t="s">
        <v>75</v>
      </c>
    </row>
    <row r="4" spans="1:2" ht="72" x14ac:dyDescent="0.35">
      <c r="A4" s="208" t="s">
        <v>68</v>
      </c>
      <c r="B4" s="129" t="s">
        <v>76</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BDF6-032A-41C3-8DF3-D595F928BB59}">
  <dimension ref="A1:C20"/>
  <sheetViews>
    <sheetView workbookViewId="0">
      <pane ySplit="1" topLeftCell="A2" activePane="bottomLeft" state="frozen"/>
      <selection pane="bottomLeft" activeCell="A2" sqref="A2"/>
    </sheetView>
  </sheetViews>
  <sheetFormatPr defaultColWidth="8.88671875" defaultRowHeight="18" x14ac:dyDescent="0.35"/>
  <cols>
    <col min="1" max="1" width="9.109375" style="251" bestFit="1" customWidth="1"/>
    <col min="2" max="2" width="13.33203125" style="252" bestFit="1" customWidth="1"/>
    <col min="3" max="3" width="150.6640625" style="129" customWidth="1"/>
    <col min="4" max="16384" width="8.88671875" style="94"/>
  </cols>
  <sheetData>
    <row r="1" spans="1:3" s="204" customFormat="1" x14ac:dyDescent="0.35">
      <c r="A1" s="205" t="s">
        <v>60</v>
      </c>
      <c r="B1" s="247" t="s">
        <v>87</v>
      </c>
      <c r="C1" s="206" t="s">
        <v>61</v>
      </c>
    </row>
    <row r="3" spans="1:3" x14ac:dyDescent="0.35">
      <c r="A3" s="251" t="s">
        <v>88</v>
      </c>
      <c r="B3" s="252">
        <v>45363</v>
      </c>
      <c r="C3" s="93" t="s">
        <v>94</v>
      </c>
    </row>
    <row r="4" spans="1:3" ht="36" x14ac:dyDescent="0.35">
      <c r="C4" s="129" t="s">
        <v>92</v>
      </c>
    </row>
    <row r="5" spans="1:3" ht="90" x14ac:dyDescent="0.35">
      <c r="C5" s="129" t="s">
        <v>90</v>
      </c>
    </row>
    <row r="6" spans="1:3" ht="36" x14ac:dyDescent="0.35">
      <c r="C6" s="129" t="s">
        <v>91</v>
      </c>
    </row>
    <row r="7" spans="1:3" x14ac:dyDescent="0.35">
      <c r="C7" s="129" t="s">
        <v>93</v>
      </c>
    </row>
    <row r="8" spans="1:3" x14ac:dyDescent="0.35">
      <c r="C8" s="129" t="s">
        <v>109</v>
      </c>
    </row>
    <row r="9" spans="1:3" x14ac:dyDescent="0.35">
      <c r="C9" s="129" t="s">
        <v>110</v>
      </c>
    </row>
    <row r="10" spans="1:3" ht="54" x14ac:dyDescent="0.35">
      <c r="C10" s="129" t="s">
        <v>95</v>
      </c>
    </row>
    <row r="12" spans="1:3" x14ac:dyDescent="0.35">
      <c r="A12" s="251" t="s">
        <v>62</v>
      </c>
      <c r="B12" s="252">
        <v>45356</v>
      </c>
      <c r="C12" s="93" t="s">
        <v>63</v>
      </c>
    </row>
    <row r="13" spans="1:3" x14ac:dyDescent="0.35">
      <c r="C13" s="129" t="s">
        <v>78</v>
      </c>
    </row>
    <row r="14" spans="1:3" x14ac:dyDescent="0.35">
      <c r="C14" s="129" t="s">
        <v>80</v>
      </c>
    </row>
    <row r="15" spans="1:3" x14ac:dyDescent="0.35">
      <c r="C15" s="129" t="s">
        <v>64</v>
      </c>
    </row>
    <row r="16" spans="1:3" x14ac:dyDescent="0.35">
      <c r="C16" s="129" t="s">
        <v>67</v>
      </c>
    </row>
    <row r="17" spans="3:3" x14ac:dyDescent="0.35">
      <c r="C17" s="129" t="s">
        <v>79</v>
      </c>
    </row>
    <row r="18" spans="3:3" x14ac:dyDescent="0.35">
      <c r="C18" s="129" t="s">
        <v>81</v>
      </c>
    </row>
    <row r="19" spans="3:3" x14ac:dyDescent="0.35">
      <c r="C19" s="129" t="s">
        <v>65</v>
      </c>
    </row>
    <row r="20" spans="3:3" x14ac:dyDescent="0.35">
      <c r="C20" s="129" t="s">
        <v>66</v>
      </c>
    </row>
  </sheetData>
  <sheetProtection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747ac98061d40f0aa7bd47e1db5675d xmlns="4ffa91fb-a0ff-4ac5-b2db-65c790d184a4" xsi:nil="true"/>
    <e3f09c3df709400db2417a7161762d62 xmlns="c8371a8a-5c42-46d7-825e-59f4a08af5ed" xsi:nil="true"/>
    <TaxKeywordTaxHTField xmlns="4ffa91fb-a0ff-4ac5-b2db-65c790d184a4" xsi:nil="true"/>
    <TaxCatchAll xmlns="4ffa91fb-a0ff-4ac5-b2db-65c790d184a4" xsi:nil="true"/>
    <lcf76f155ced4ddcb4097134ff3c332f xmlns="f39c2a80-f949-44fc-851c-4d7eb03be473">
      <Terms xmlns="http://schemas.microsoft.com/office/infopath/2007/PartnerControls"/>
    </lcf76f155ced4ddcb4097134ff3c332f>
    <SharedWithUsers xmlns="c8371a8a-5c42-46d7-825e-59f4a08af5ed">
      <UserInfo>
        <DisplayName>Smith, David</DisplayName>
        <AccountId>64</AccountId>
        <AccountType/>
      </UserInfo>
      <UserInfo>
        <DisplayName>Griffiths, Charles</DisplayName>
        <AccountId>30</AccountId>
        <AccountType/>
      </UserInfo>
      <UserInfo>
        <DisplayName>Kopits, Elizabeth</DisplayName>
        <AccountId>12</AccountId>
        <AccountType/>
      </UserInfo>
      <UserInfo>
        <DisplayName>Marten, Alex</DisplayName>
        <AccountId>34</AccountId>
        <AccountType/>
      </UserInfo>
      <UserInfo>
        <DisplayName>McGartland, Al</DisplayName>
        <AccountId>63</AccountId>
        <AccountType/>
      </UserInfo>
      <UserInfo>
        <DisplayName>Parthum, Bryan</DisplayName>
        <AccountId>9</AccountId>
        <AccountType/>
      </UserInfo>
      <UserInfo>
        <DisplayName>Spink, Elizabeth</DisplayName>
        <AccountId>523</AccountId>
        <AccountType/>
      </UserInfo>
      <UserInfo>
        <DisplayName>Davis, Wade</DisplayName>
        <AccountId>148</AccountId>
        <AccountType/>
      </UserInfo>
      <UserInfo>
        <DisplayName>Rennels, Lisa</DisplayName>
        <AccountId>502</AccountId>
        <AccountType/>
      </UserInfo>
      <UserInfo>
        <DisplayName>Burns, Nshan</DisplayName>
        <AccountId>530</AccountId>
        <AccountType/>
      </UserInfo>
      <UserInfo>
        <DisplayName>Kraynak, Daniel</DisplayName>
        <AccountId>1011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300B750E76E2541BAB6E3936ED1EB6A" ma:contentTypeVersion="18" ma:contentTypeDescription="Create a new document." ma:contentTypeScope="" ma:versionID="b64e55d1b305d84b035f9c3d76bace05">
  <xsd:schema xmlns:xsd="http://www.w3.org/2001/XMLSchema" xmlns:xs="http://www.w3.org/2001/XMLSchema" xmlns:p="http://schemas.microsoft.com/office/2006/metadata/properties" xmlns:ns2="4ffa91fb-a0ff-4ac5-b2db-65c790d184a4" xmlns:ns3="c8371a8a-5c42-46d7-825e-59f4a08af5ed" xmlns:ns4="f39c2a80-f949-44fc-851c-4d7eb03be473" targetNamespace="http://schemas.microsoft.com/office/2006/metadata/properties" ma:root="true" ma:fieldsID="c17d63e5f53cc62b44c0a136c429621a" ns2:_="" ns3:_="" ns4:_="">
    <xsd:import namespace="4ffa91fb-a0ff-4ac5-b2db-65c790d184a4"/>
    <xsd:import namespace="c8371a8a-5c42-46d7-825e-59f4a08af5ed"/>
    <xsd:import namespace="f39c2a80-f949-44fc-851c-4d7eb03be473"/>
    <xsd:element name="properties">
      <xsd:complexType>
        <xsd:sequence>
          <xsd:element name="documentManagement">
            <xsd:complexType>
              <xsd:all>
                <xsd:element ref="ns2:TaxKeywordTaxHTField" minOccurs="0"/>
                <xsd:element ref="ns2:TaxCatchAll" minOccurs="0"/>
                <xsd:element ref="ns3:e3f09c3df709400db2417a7161762d62" minOccurs="0"/>
                <xsd:element ref="ns2:j747ac98061d40f0aa7bd47e1db5675d"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3:SharedWithUsers" minOccurs="0"/>
                <xsd:element ref="ns3:SharedWithDetails" minOccurs="0"/>
                <xsd:element ref="ns4:MediaLengthInSeconds" minOccurs="0"/>
                <xsd:element ref="ns4:lcf76f155ced4ddcb4097134ff3c332f"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TaxKeywordTaxHTField" ma:index="8" nillable="true" ma:displayName="TaxKeywordTaxHTField" ma:hidden="true" ma:internalName="TaxKeywordTaxHTField">
      <xsd:simpleType>
        <xsd:restriction base="dms:Note"/>
      </xsd:simpleType>
    </xsd:element>
    <xsd:element name="TaxCatchAll" ma:index="9" nillable="true" ma:displayName="Taxonomy Catch All Column" ma:hidden="true" ma:list="{a9c8e343-bdfd-405b-93c8-b3b2256bb01e}" ma:internalName="TaxCatchAll" ma:showField="CatchAllData" ma:web="c8371a8a-5c42-46d7-825e-59f4a08af5ed">
      <xsd:complexType>
        <xsd:complexContent>
          <xsd:extension base="dms:MultiChoiceLookup">
            <xsd:sequence>
              <xsd:element name="Value" type="dms:Lookup" maxOccurs="unbounded" minOccurs="0" nillable="true"/>
            </xsd:sequence>
          </xsd:extension>
        </xsd:complexContent>
      </xsd:complexType>
    </xsd:element>
    <xsd:element name="j747ac98061d40f0aa7bd47e1db5675d" ma:index="11" nillable="true" ma:displayName="Document Type_0" ma:hidden="true" ma:internalName="j747ac98061d40f0aa7bd47e1db5675d">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8371a8a-5c42-46d7-825e-59f4a08af5ed" elementFormDefault="qualified">
    <xsd:import namespace="http://schemas.microsoft.com/office/2006/documentManagement/types"/>
    <xsd:import namespace="http://schemas.microsoft.com/office/infopath/2007/PartnerControls"/>
    <xsd:element name="e3f09c3df709400db2417a7161762d62" ma:index="10" nillable="true" ma:displayName="EPA Subject_0" ma:hidden="true" ma:internalName="e3f09c3df709400db2417a7161762d62">
      <xsd:simpleType>
        <xsd:restriction base="dms:Note"/>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9c2a80-f949-44fc-851c-4d7eb03be473"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325788-8DE6-415A-9782-2FF60DFE967D}">
  <ds:schemaRefs>
    <ds:schemaRef ds:uri="http://www.w3.org/XML/1998/namespace"/>
    <ds:schemaRef ds:uri="http://schemas.microsoft.com/office/2006/documentManagement/types"/>
    <ds:schemaRef ds:uri="c8371a8a-5c42-46d7-825e-59f4a08af5ed"/>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purl.org/dc/elements/1.1/"/>
    <ds:schemaRef ds:uri="f39c2a80-f949-44fc-851c-4d7eb03be473"/>
    <ds:schemaRef ds:uri="4ffa91fb-a0ff-4ac5-b2db-65c790d184a4"/>
    <ds:schemaRef ds:uri="http://purl.org/dc/dcmitype/"/>
  </ds:schemaRefs>
</ds:datastoreItem>
</file>

<file path=customXml/itemProps2.xml><?xml version="1.0" encoding="utf-8"?>
<ds:datastoreItem xmlns:ds="http://schemas.openxmlformats.org/officeDocument/2006/customXml" ds:itemID="{B6754E7B-FA6F-417D-9C8D-30C30AF43A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fa91fb-a0ff-4ac5-b2db-65c790d184a4"/>
    <ds:schemaRef ds:uri="c8371a8a-5c42-46d7-825e-59f4a08af5ed"/>
    <ds:schemaRef ds:uri="f39c2a80-f949-44fc-851c-4d7eb03be4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D5EA54-83A2-46A9-AE8A-0A129392C4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 Me</vt:lpstr>
      <vt:lpstr>Technical Background</vt:lpstr>
      <vt:lpstr>Instructions</vt:lpstr>
      <vt:lpstr>Data</vt:lpstr>
      <vt:lpstr>Results - Constant Rate</vt:lpstr>
      <vt:lpstr>Example</vt:lpstr>
      <vt:lpstr>FAQs</vt:lpstr>
      <vt:lpstr>Release 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EPA National Center for Environmental Economics</dc:creator>
  <cp:keywords/>
  <dc:description/>
  <cp:lastModifiedBy>Griffiths, Charles</cp:lastModifiedBy>
  <cp:revision/>
  <dcterms:created xsi:type="dcterms:W3CDTF">2023-07-07T14:27:06Z</dcterms:created>
  <dcterms:modified xsi:type="dcterms:W3CDTF">2024-03-13T19:40:35Z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0x0101005300B750E76E2541BAB6E3936ED1EB6A</vt:lpwstr>
  </property>
  <property fmtid="{D5CDD505-2E9C-101B-9397-08002B2CF9AE}" pid="3" name="TaxKeyword">
    <vt:lpwstr/>
  </property>
  <property fmtid="{D5CDD505-2E9C-101B-9397-08002B2CF9AE}" pid="4" name="MediaServiceImageTags">
    <vt:lpwstr/>
  </property>
  <property fmtid="{D5CDD505-2E9C-101B-9397-08002B2CF9AE}" pid="5" name="EPA Subject">
    <vt:lpwstr/>
  </property>
  <property fmtid="{D5CDD505-2E9C-101B-9397-08002B2CF9AE}" pid="6" name="Document Type">
    <vt:lpwstr/>
  </property>
</Properties>
</file>