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cgown_erin_epa_gov/Documents/Desktop/508 Compliant Docs/"/>
    </mc:Choice>
  </mc:AlternateContent>
  <xr:revisionPtr revIDLastSave="687" documentId="8_{D40E44F7-3283-47DE-8D44-19C7827A3702}" xr6:coauthVersionLast="47" xr6:coauthVersionMax="47" xr10:uidLastSave="{3E38A341-50B4-4C25-91D7-DF4ECCDEF6DE}"/>
  <bookViews>
    <workbookView xWindow="-110" yWindow="-110" windowWidth="19420" windowHeight="10300" xr2:uid="{C6FD4250-6208-427D-8419-5AA1DF13DDA2}"/>
  </bookViews>
  <sheets>
    <sheet name="Template" sheetId="13" r:id="rId1"/>
    <sheet name="Example_FY24" sheetId="12" r:id="rId2"/>
    <sheet name="Data Vali" sheetId="2" state="hidden" r:id="rId3"/>
  </sheets>
  <definedNames>
    <definedName name="Capacity_Buildling_with_Mentorship">'Data Vali'!$A$14</definedName>
    <definedName name="Individual">'Data Vali'!$B$14</definedName>
    <definedName name="Partnership">'Data Vali'!$C$14</definedName>
    <definedName name="Select_Assistance_Type_from_Drop_Down_List" localSheetId="1">Example_FY24!$A$17</definedName>
    <definedName name="Select_Assistance_Type_from_Drop_Down_List" localSheetId="0">Template!$A$17</definedName>
    <definedName name="Select_Assistance_Type_from_Drop_Down_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3" l="1"/>
  <c r="G30" i="13"/>
  <c r="E44" i="13" s="1"/>
  <c r="G44" i="13" s="1"/>
  <c r="G22" i="13"/>
  <c r="G23" i="13"/>
  <c r="G24" i="13"/>
  <c r="G25" i="13"/>
  <c r="G26" i="13"/>
  <c r="G27" i="13"/>
  <c r="G28" i="13"/>
  <c r="G29" i="13"/>
  <c r="G21" i="13"/>
  <c r="E22" i="13"/>
  <c r="E36" i="13" s="1"/>
  <c r="G36" i="13" s="1"/>
  <c r="E23" i="13"/>
  <c r="E37" i="13" s="1"/>
  <c r="G37" i="13" s="1"/>
  <c r="E24" i="13"/>
  <c r="E38" i="13" s="1"/>
  <c r="G38" i="13" s="1"/>
  <c r="E25" i="13"/>
  <c r="E26" i="13"/>
  <c r="E27" i="13"/>
  <c r="E28" i="13"/>
  <c r="E29" i="13"/>
  <c r="E30" i="13"/>
  <c r="E21" i="13"/>
  <c r="G59" i="13"/>
  <c r="G58" i="13"/>
  <c r="G57" i="13"/>
  <c r="G56" i="13"/>
  <c r="G55" i="13"/>
  <c r="G65" i="13"/>
  <c r="G64" i="13"/>
  <c r="G63" i="13"/>
  <c r="G62" i="13"/>
  <c r="G61" i="13"/>
  <c r="G69" i="13"/>
  <c r="G70" i="13"/>
  <c r="G71" i="13"/>
  <c r="G68" i="13"/>
  <c r="G67" i="13"/>
  <c r="G78" i="13"/>
  <c r="G79" i="13"/>
  <c r="G80" i="13"/>
  <c r="G81" i="13"/>
  <c r="G82" i="13"/>
  <c r="G83" i="13"/>
  <c r="G84" i="13"/>
  <c r="G77" i="13"/>
  <c r="G100" i="13"/>
  <c r="G101" i="13"/>
  <c r="F119" i="12"/>
  <c r="G119" i="13"/>
  <c r="G119" i="12"/>
  <c r="G114" i="13"/>
  <c r="G113" i="13"/>
  <c r="G112" i="13"/>
  <c r="G111" i="13"/>
  <c r="G110" i="13"/>
  <c r="G109" i="13"/>
  <c r="G104" i="13"/>
  <c r="C104" i="13"/>
  <c r="G103" i="13"/>
  <c r="C103" i="13"/>
  <c r="G102" i="13"/>
  <c r="C102" i="13"/>
  <c r="G95" i="13"/>
  <c r="G94" i="13"/>
  <c r="G93" i="13"/>
  <c r="G92" i="13"/>
  <c r="G91" i="13"/>
  <c r="G90" i="13"/>
  <c r="G89" i="13"/>
  <c r="G53" i="13"/>
  <c r="G52" i="13"/>
  <c r="G51" i="13"/>
  <c r="G50" i="13"/>
  <c r="G49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E43" i="13"/>
  <c r="G43" i="13" s="1"/>
  <c r="E42" i="13"/>
  <c r="G42" i="13" s="1"/>
  <c r="E41" i="13"/>
  <c r="G41" i="13" s="1"/>
  <c r="E39" i="13"/>
  <c r="G39" i="13" s="1"/>
  <c r="B17" i="13"/>
  <c r="B17" i="12"/>
  <c r="G114" i="12"/>
  <c r="G113" i="12"/>
  <c r="G112" i="12"/>
  <c r="G111" i="12"/>
  <c r="G110" i="12"/>
  <c r="G109" i="12"/>
  <c r="G104" i="12"/>
  <c r="C104" i="12"/>
  <c r="G103" i="12"/>
  <c r="C103" i="12"/>
  <c r="G102" i="12"/>
  <c r="C102" i="12"/>
  <c r="G100" i="12"/>
  <c r="G95" i="12"/>
  <c r="G94" i="12"/>
  <c r="G93" i="12"/>
  <c r="G92" i="12"/>
  <c r="G91" i="12"/>
  <c r="G90" i="12"/>
  <c r="G89" i="12"/>
  <c r="G84" i="12"/>
  <c r="G83" i="12"/>
  <c r="G82" i="12"/>
  <c r="G81" i="12"/>
  <c r="G80" i="12"/>
  <c r="G79" i="12"/>
  <c r="G78" i="12"/>
  <c r="G77" i="12"/>
  <c r="G71" i="12"/>
  <c r="G70" i="12"/>
  <c r="G69" i="12"/>
  <c r="G68" i="12"/>
  <c r="G67" i="12"/>
  <c r="G65" i="12"/>
  <c r="G64" i="12"/>
  <c r="G63" i="12"/>
  <c r="G62" i="12"/>
  <c r="G61" i="12"/>
  <c r="G59" i="12"/>
  <c r="G58" i="12"/>
  <c r="G57" i="12"/>
  <c r="G56" i="12"/>
  <c r="G55" i="12"/>
  <c r="G53" i="12"/>
  <c r="G52" i="12"/>
  <c r="G51" i="12"/>
  <c r="G50" i="12"/>
  <c r="G49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E30" i="12"/>
  <c r="G30" i="12" s="1"/>
  <c r="E44" i="12" s="1"/>
  <c r="G44" i="12" s="1"/>
  <c r="E29" i="12"/>
  <c r="G29" i="12" s="1"/>
  <c r="E43" i="12" s="1"/>
  <c r="G43" i="12" s="1"/>
  <c r="E28" i="12"/>
  <c r="G28" i="12" s="1"/>
  <c r="E42" i="12" s="1"/>
  <c r="G42" i="12" s="1"/>
  <c r="E27" i="12"/>
  <c r="G27" i="12" s="1"/>
  <c r="E41" i="12" s="1"/>
  <c r="G41" i="12" s="1"/>
  <c r="E26" i="12"/>
  <c r="G26" i="12" s="1"/>
  <c r="E40" i="12" s="1"/>
  <c r="G40" i="12" s="1"/>
  <c r="E25" i="12"/>
  <c r="G25" i="12" s="1"/>
  <c r="E39" i="12" s="1"/>
  <c r="G39" i="12" s="1"/>
  <c r="E24" i="12"/>
  <c r="G24" i="12" s="1"/>
  <c r="E38" i="12" s="1"/>
  <c r="G38" i="12" s="1"/>
  <c r="E23" i="12"/>
  <c r="G23" i="12" s="1"/>
  <c r="E37" i="12" s="1"/>
  <c r="G37" i="12" s="1"/>
  <c r="E22" i="12"/>
  <c r="G22" i="12" s="1"/>
  <c r="E36" i="12" s="1"/>
  <c r="G36" i="12" s="1"/>
  <c r="E21" i="12"/>
  <c r="G21" i="12" s="1"/>
  <c r="E35" i="12" s="1"/>
  <c r="G35" i="12" s="1"/>
  <c r="E40" i="13" l="1"/>
  <c r="G40" i="13" s="1"/>
  <c r="G115" i="13"/>
  <c r="G72" i="13"/>
  <c r="G60" i="13"/>
  <c r="G105" i="13"/>
  <c r="G66" i="13"/>
  <c r="G96" i="13"/>
  <c r="G85" i="13"/>
  <c r="G54" i="13"/>
  <c r="E35" i="13"/>
  <c r="G45" i="13" s="1"/>
  <c r="G31" i="13"/>
  <c r="G115" i="12"/>
  <c r="G96" i="12"/>
  <c r="G105" i="12"/>
  <c r="G72" i="12"/>
  <c r="G66" i="12"/>
  <c r="G85" i="12"/>
  <c r="G60" i="12"/>
  <c r="G73" i="12" s="1"/>
  <c r="G54" i="12"/>
  <c r="G45" i="12"/>
  <c r="G31" i="12"/>
  <c r="G73" i="13" l="1"/>
  <c r="G122" i="13" s="1"/>
  <c r="G123" i="13" s="1"/>
  <c r="G122" i="12"/>
  <c r="G123" i="12" s="1"/>
</calcChain>
</file>

<file path=xl/sharedStrings.xml><?xml version="1.0" encoding="utf-8"?>
<sst xmlns="http://schemas.openxmlformats.org/spreadsheetml/2006/main" count="294" uniqueCount="141">
  <si>
    <t>#1. Personnel Costs</t>
  </si>
  <si>
    <t>Annual Salary</t>
  </si>
  <si>
    <t>Percentage of Time</t>
  </si>
  <si>
    <t xml:space="preserve">Annual Cost </t>
  </si>
  <si>
    <t>Total Personnel Costs</t>
  </si>
  <si>
    <t xml:space="preserve">#2. Fringe Benefits </t>
  </si>
  <si>
    <t xml:space="preserve">Staff Position </t>
  </si>
  <si>
    <t>Staff Name</t>
  </si>
  <si>
    <t>Fringe Benefit Rate</t>
  </si>
  <si>
    <t>Total Fringe Costs</t>
  </si>
  <si>
    <t>#3. Travel</t>
  </si>
  <si>
    <t xml:space="preserve">Trip </t>
  </si>
  <si>
    <t xml:space="preserve">Trip Item </t>
  </si>
  <si>
    <t>Estimated Cost</t>
  </si>
  <si>
    <t>Duration</t>
  </si>
  <si>
    <t># of Travelers</t>
  </si>
  <si>
    <t>Airfare</t>
  </si>
  <si>
    <t>N/A</t>
  </si>
  <si>
    <t>Per Diem</t>
  </si>
  <si>
    <t>Rental Car</t>
  </si>
  <si>
    <t>Milage</t>
  </si>
  <si>
    <t>Trip 1 Cost:</t>
  </si>
  <si>
    <t>Trip 2 Cost:</t>
  </si>
  <si>
    <t>Trip 3 Cost:</t>
  </si>
  <si>
    <t>Total Travel Costs</t>
  </si>
  <si>
    <t>Quantity</t>
  </si>
  <si>
    <t>Price per Unit</t>
  </si>
  <si>
    <t>Total Equipment Cost</t>
  </si>
  <si>
    <t xml:space="preserve">#5. Supplies </t>
  </si>
  <si>
    <t>Supply Category</t>
  </si>
  <si>
    <t>Monitoring Supplies</t>
  </si>
  <si>
    <t>Computing Device</t>
  </si>
  <si>
    <t>Total Supplies Cost</t>
  </si>
  <si>
    <t xml:space="preserve">#6. Contractual  </t>
  </si>
  <si>
    <t>Hourly Rate</t>
  </si>
  <si>
    <t>Total Contractual Cost</t>
  </si>
  <si>
    <t xml:space="preserve">#7. Other  </t>
  </si>
  <si>
    <t>Category</t>
  </si>
  <si>
    <t>Light Food &amp; Beverage</t>
  </si>
  <si>
    <t>Participant Support Costs</t>
  </si>
  <si>
    <t>Subaward</t>
  </si>
  <si>
    <t>Total 'Other' Cost</t>
  </si>
  <si>
    <t>Effective Period</t>
  </si>
  <si>
    <t>IDC Rate</t>
  </si>
  <si>
    <t>Description of Base*</t>
  </si>
  <si>
    <t>Base Amount**</t>
  </si>
  <si>
    <t>Total Indirect Costs</t>
  </si>
  <si>
    <t>Total Budget</t>
  </si>
  <si>
    <t>Title 1</t>
  </si>
  <si>
    <t>Full Name</t>
  </si>
  <si>
    <t>Title 2</t>
  </si>
  <si>
    <t>Title 3</t>
  </si>
  <si>
    <t>Title 4</t>
  </si>
  <si>
    <t>Other</t>
  </si>
  <si>
    <t>Item 1</t>
  </si>
  <si>
    <t>Item 2</t>
  </si>
  <si>
    <t>Item 3</t>
  </si>
  <si>
    <t>Select Contract Type</t>
  </si>
  <si>
    <t>Select from Drop Down</t>
  </si>
  <si>
    <t>xx/xx/xxxx - xx/xx/xxxx</t>
  </si>
  <si>
    <t>Contract Types</t>
  </si>
  <si>
    <t>Other' Category Types</t>
  </si>
  <si>
    <t>Supply' Category Types</t>
  </si>
  <si>
    <t>Rental and Lease Cost</t>
  </si>
  <si>
    <t>Testing Supplies</t>
  </si>
  <si>
    <t>Other *Please Explain</t>
  </si>
  <si>
    <t>Equipment Rental/Lease</t>
  </si>
  <si>
    <t>Internet Service</t>
  </si>
  <si>
    <t>Meeting Facilities</t>
  </si>
  <si>
    <t>Contractual</t>
  </si>
  <si>
    <t>$ -</t>
  </si>
  <si>
    <t>Capacity Buildling with Mentorship</t>
  </si>
  <si>
    <t xml:space="preserve">Hours </t>
  </si>
  <si>
    <t>Individual Consultant</t>
  </si>
  <si>
    <t>Procurement Method</t>
  </si>
  <si>
    <t>Remaining Balance Against Funding Threshold</t>
  </si>
  <si>
    <t xml:space="preserve">#8. Indirect Costs   </t>
  </si>
  <si>
    <t>Single Source*</t>
  </si>
  <si>
    <t xml:space="preserve">#4. Equipment   </t>
  </si>
  <si>
    <t>NOTE: Price per Unit should = $5,000 or more, a unit costing less than $5,000 should be categorized under 'Supplies' (#5, below)</t>
  </si>
  <si>
    <t>Supply Item 1</t>
  </si>
  <si>
    <t>Supply Item 2</t>
  </si>
  <si>
    <t>Supply Item 3</t>
  </si>
  <si>
    <t>Other Item 1</t>
  </si>
  <si>
    <t>Other Item 2</t>
  </si>
  <si>
    <t>Trip 4 Cost:</t>
  </si>
  <si>
    <t>Title 5</t>
  </si>
  <si>
    <r>
      <rPr>
        <b/>
        <i/>
        <sz val="18"/>
        <rFont val="Calibri Light"/>
        <family val="2"/>
        <scheme val="major"/>
      </rPr>
      <t xml:space="preserve">#VALUE!' </t>
    </r>
    <r>
      <rPr>
        <i/>
        <sz val="18"/>
        <rFont val="Calibri Light"/>
        <family val="2"/>
        <scheme val="major"/>
      </rPr>
      <t xml:space="preserve">indicates that needed information is missing or has been entered incorrectly. If you get this error please check that you have selected a budget option in cell E128. </t>
    </r>
  </si>
  <si>
    <t xml:space="preserve">A Note on Errors: </t>
  </si>
  <si>
    <r>
      <rPr>
        <b/>
        <i/>
        <sz val="18"/>
        <rFont val="Calibri Light"/>
        <family val="2"/>
      </rPr>
      <t>Users Guide:</t>
    </r>
    <r>
      <rPr>
        <i/>
        <sz val="18"/>
        <rFont val="Calibri Light"/>
        <family val="2"/>
      </rPr>
      <t xml:space="preserve"> This tool is intended to help calculate the project budget and correctly categorize costs. You can use the numbers generated by this sheet to input costs per budget category
</t>
    </r>
  </si>
  <si>
    <t xml:space="preserve"> in the Budget Narrative Attachment Form, the SF424-A Form, and Project Narrative, Section 7 'Overview of Project Budget'. It is not intended to be used in place of any of these documents. </t>
  </si>
  <si>
    <r>
      <rPr>
        <b/>
        <i/>
        <sz val="18"/>
        <rFont val="Calibri Light"/>
        <family val="2"/>
        <scheme val="major"/>
      </rPr>
      <t>Improper Percentages:</t>
    </r>
    <r>
      <rPr>
        <i/>
        <sz val="18"/>
        <rFont val="Calibri Light"/>
        <family val="2"/>
        <scheme val="major"/>
      </rPr>
      <t xml:space="preserve"> If a number is entered and the percent displays incorrectly, try entering the number as a decimal. (15.8% = 0.158)</t>
    </r>
  </si>
  <si>
    <r>
      <rPr>
        <b/>
        <i/>
        <sz val="18"/>
        <rFont val="Calibri Light"/>
        <family val="2"/>
        <scheme val="major"/>
      </rPr>
      <t xml:space="preserve">#REF' </t>
    </r>
    <r>
      <rPr>
        <i/>
        <sz val="18"/>
        <rFont val="Calibri Light"/>
        <family val="2"/>
        <scheme val="major"/>
      </rPr>
      <t xml:space="preserve">indicates that a cell can no longer be referenced to complete the formula. If you get this error, please check that you have not deleted any columns or rows. </t>
    </r>
  </si>
  <si>
    <r>
      <t xml:space="preserve">Feel free to contact the Exchange Network Grants Team at </t>
    </r>
    <r>
      <rPr>
        <b/>
        <i/>
        <sz val="18"/>
        <rFont val="Calibri Light"/>
        <family val="2"/>
        <scheme val="major"/>
      </rPr>
      <t>engrantprogram@epa.gov</t>
    </r>
    <r>
      <rPr>
        <b/>
        <sz val="18"/>
        <rFont val="Calibri Light"/>
        <family val="2"/>
        <scheme val="major"/>
      </rPr>
      <t xml:space="preserve"> with any issues or questions regarding this form.  </t>
    </r>
  </si>
  <si>
    <r>
      <t xml:space="preserve">Period of Performance 
</t>
    </r>
    <r>
      <rPr>
        <i/>
        <sz val="18"/>
        <rFont val="Calibri"/>
        <family val="2"/>
        <scheme val="minor"/>
      </rPr>
      <t>(Standard is 3 Years)</t>
    </r>
  </si>
  <si>
    <r>
      <t xml:space="preserve">Staff Name 
</t>
    </r>
    <r>
      <rPr>
        <i/>
        <sz val="18"/>
        <rFont val="Calibri"/>
        <family val="2"/>
        <scheme val="minor"/>
      </rPr>
      <t>(If Known)</t>
    </r>
  </si>
  <si>
    <r>
      <t xml:space="preserve">Staff Position
</t>
    </r>
    <r>
      <rPr>
        <i/>
        <sz val="18"/>
        <rFont val="Calibri"/>
        <family val="2"/>
      </rPr>
      <t>(Project Role)</t>
    </r>
  </si>
  <si>
    <t>Personnel Cost</t>
  </si>
  <si>
    <t>Also, check that you have inserted any new rows using the 'insert copied cells' option.</t>
  </si>
  <si>
    <t xml:space="preserve">Personnel Cost </t>
  </si>
  <si>
    <t>Item Name</t>
  </si>
  <si>
    <t>Contract Type</t>
  </si>
  <si>
    <t>Contractual Cost</t>
  </si>
  <si>
    <t>Other Cost</t>
  </si>
  <si>
    <t>Supplies Cost</t>
  </si>
  <si>
    <t>Equipment Cost</t>
  </si>
  <si>
    <t>Travel Cost</t>
  </si>
  <si>
    <t>Fringe Cost</t>
  </si>
  <si>
    <t xml:space="preserve">NOTE: Rate must be valid until at least 9/30/2024. </t>
  </si>
  <si>
    <t>NOTE: $87.93 is the max hourly rate for an individual consultant. Single-Source contract procurement requires a justification in the budget narrative.</t>
  </si>
  <si>
    <t>NOTE: Price per unit should be LESS THAN $5,000</t>
  </si>
  <si>
    <t>Funding Threshold</t>
  </si>
  <si>
    <t xml:space="preserve">Click Here for Drop-Down Arrow </t>
  </si>
  <si>
    <t xml:space="preserve">**Add base costs using '=SUM(blue rows in column G)' </t>
  </si>
  <si>
    <t>Firstname Lastname</t>
  </si>
  <si>
    <t>Program Manager</t>
  </si>
  <si>
    <t>Env. Engineer</t>
  </si>
  <si>
    <t xml:space="preserve">Data Scientist </t>
  </si>
  <si>
    <t>UQX Monitor</t>
  </si>
  <si>
    <t>TRILR Sensor</t>
  </si>
  <si>
    <t>Rugged Tablet</t>
  </si>
  <si>
    <t>Field Kit</t>
  </si>
  <si>
    <t>Sealed Bid</t>
  </si>
  <si>
    <t>On-site testing facility</t>
  </si>
  <si>
    <t>Other, Supplies, Travel, Personnel, Fringe</t>
  </si>
  <si>
    <t>Non-Competative*</t>
  </si>
  <si>
    <t>Request for Proposals</t>
  </si>
  <si>
    <t>Individual Assistance Agreement</t>
  </si>
  <si>
    <t>EN Partnership Agreement</t>
  </si>
  <si>
    <t>Applicant Type</t>
  </si>
  <si>
    <t>Contracting Firm</t>
  </si>
  <si>
    <t>Vendor Firm</t>
  </si>
  <si>
    <t>NOTE: $91.95 is the max hourly rate for an individual consultant. Single-Source contract procurement requires a justification in the budget narrative.</t>
  </si>
  <si>
    <t>10/1/2024-9/30/2025</t>
  </si>
  <si>
    <t xml:space="preserve">Highlighted columns indicate areas where you may enter information (as needed). Non-highlighted areas are automatically calculated. </t>
  </si>
  <si>
    <t xml:space="preserve">To add rows, copy the row above your last entry then right-click or use the 'clipboard' to use the 'insert copied cells' paste option.  </t>
  </si>
  <si>
    <t xml:space="preserve">Please do not delete rows as this may result in formula errors. Instead, hide unwanted rows by selecting them and using 'hide' in the right-click menu options. </t>
  </si>
  <si>
    <t>Optional Exchange Network Budget Calculating Tool v.6</t>
  </si>
  <si>
    <t>Optional Exchange Network Budget EXAMPLE</t>
  </si>
  <si>
    <t>Capacity Building with Mentorship</t>
  </si>
  <si>
    <t>S-Node SRF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</si>
</sst>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  <numFmt numFmtId="166" formatCode="_(&quot;$&quot;* #,##0_);_(&quot;$&quot;* \(#,##0\);_(&quot;$&quot;* &quot;-&quot;??_);_(@_)"/>
    <numFmt numFmtId="167" formatCode="_([$$-409]* #,##0_);_([$$-409]* \(#,##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i/>
      <sz val="18"/>
      <name val="Calibri Light"/>
      <family val="2"/>
    </font>
    <font>
      <b/>
      <i/>
      <sz val="18"/>
      <name val="Calibri Light"/>
      <family val="2"/>
    </font>
    <font>
      <i/>
      <sz val="18"/>
      <name val="Calibri Light"/>
      <family val="2"/>
      <scheme val="major"/>
    </font>
    <font>
      <b/>
      <i/>
      <sz val="18"/>
      <name val="Calibri Light"/>
      <family val="2"/>
      <scheme val="major"/>
    </font>
    <font>
      <b/>
      <sz val="18"/>
      <name val="Calibri"/>
      <family val="2"/>
    </font>
    <font>
      <i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name val="Calibri Light"/>
      <family val="2"/>
      <scheme val="major"/>
    </font>
    <font>
      <i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44" fontId="0" fillId="0" borderId="0" xfId="2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  <xf numFmtId="166" fontId="4" fillId="0" borderId="13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right" vertical="center" wrapText="1"/>
      <protection locked="0"/>
    </xf>
    <xf numFmtId="166" fontId="4" fillId="0" borderId="17" xfId="2" applyNumberFormat="1" applyFont="1" applyFill="1" applyBorder="1" applyAlignment="1" applyProtection="1">
      <alignment horizontal="right" vertical="center" wrapText="1"/>
      <protection locked="0"/>
    </xf>
    <xf numFmtId="6" fontId="5" fillId="2" borderId="9" xfId="0" applyNumberFormat="1" applyFont="1" applyFill="1" applyBorder="1" applyAlignment="1" applyProtection="1">
      <alignment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166" fontId="4" fillId="0" borderId="15" xfId="2" applyNumberFormat="1" applyFont="1" applyFill="1" applyBorder="1" applyAlignment="1" applyProtection="1">
      <alignment horizontal="right" vertical="center" wrapText="1"/>
      <protection locked="0"/>
    </xf>
    <xf numFmtId="166" fontId="4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</xf>
    <xf numFmtId="6" fontId="4" fillId="4" borderId="22" xfId="0" applyNumberFormat="1" applyFont="1" applyFill="1" applyBorder="1" applyAlignment="1" applyProtection="1">
      <alignment vertical="center" wrapText="1"/>
    </xf>
    <xf numFmtId="6" fontId="4" fillId="4" borderId="23" xfId="0" applyNumberFormat="1" applyFont="1" applyFill="1" applyBorder="1" applyAlignment="1" applyProtection="1">
      <alignment horizontal="left" vertical="center" wrapText="1"/>
    </xf>
    <xf numFmtId="6" fontId="5" fillId="4" borderId="40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49" fontId="8" fillId="0" borderId="4" xfId="0" quotePrefix="1" applyNumberFormat="1" applyFont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4" fillId="3" borderId="47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left" vertical="center" wrapText="1"/>
    </xf>
    <xf numFmtId="167" fontId="4" fillId="0" borderId="19" xfId="0" applyNumberFormat="1" applyFont="1" applyFill="1" applyBorder="1" applyAlignment="1" applyProtection="1">
      <alignment horizontal="right" vertical="center" wrapText="1"/>
    </xf>
    <xf numFmtId="0" fontId="5" fillId="4" borderId="14" xfId="0" applyFont="1" applyFill="1" applyBorder="1" applyAlignment="1" applyProtection="1">
      <alignment horizontal="left" vertical="center" wrapText="1"/>
    </xf>
    <xf numFmtId="6" fontId="5" fillId="4" borderId="15" xfId="0" applyNumberFormat="1" applyFont="1" applyFill="1" applyBorder="1" applyAlignment="1" applyProtection="1">
      <alignment horizontal="center" vertical="center" wrapText="1"/>
    </xf>
    <xf numFmtId="6" fontId="5" fillId="4" borderId="15" xfId="0" applyNumberFormat="1" applyFont="1" applyFill="1" applyBorder="1" applyAlignment="1" applyProtection="1">
      <alignment vertical="center" wrapText="1"/>
    </xf>
    <xf numFmtId="6" fontId="5" fillId="4" borderId="16" xfId="0" applyNumberFormat="1" applyFont="1" applyFill="1" applyBorder="1" applyAlignment="1" applyProtection="1">
      <alignment horizontal="right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5" borderId="34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6" fontId="5" fillId="4" borderId="17" xfId="0" applyNumberFormat="1" applyFont="1" applyFill="1" applyBorder="1" applyAlignment="1" applyProtection="1">
      <alignment horizontal="center" vertical="center" wrapText="1"/>
    </xf>
    <xf numFmtId="6" fontId="5" fillId="4" borderId="17" xfId="0" applyNumberFormat="1" applyFont="1" applyFill="1" applyBorder="1" applyAlignment="1" applyProtection="1">
      <alignment vertical="center" wrapText="1"/>
    </xf>
    <xf numFmtId="6" fontId="5" fillId="4" borderId="39" xfId="0" applyNumberFormat="1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 vertical="center" wrapText="1"/>
    </xf>
    <xf numFmtId="0" fontId="5" fillId="5" borderId="36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left" vertical="center" wrapText="1"/>
    </xf>
    <xf numFmtId="166" fontId="5" fillId="0" borderId="26" xfId="0" applyNumberFormat="1" applyFont="1" applyBorder="1" applyAlignment="1" applyProtection="1">
      <alignment horizontal="right" vertical="center" wrapText="1"/>
    </xf>
    <xf numFmtId="166" fontId="5" fillId="0" borderId="14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</xf>
    <xf numFmtId="6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6" fontId="5" fillId="4" borderId="0" xfId="0" applyNumberFormat="1" applyFont="1" applyFill="1" applyBorder="1" applyAlignment="1" applyProtection="1">
      <alignment horizontal="center" vertical="center" wrapText="1"/>
    </xf>
    <xf numFmtId="6" fontId="5" fillId="4" borderId="2" xfId="0" applyNumberFormat="1" applyFont="1" applyFill="1" applyBorder="1" applyAlignment="1" applyProtection="1">
      <alignment horizontal="right" vertical="center" wrapText="1"/>
    </xf>
    <xf numFmtId="0" fontId="4" fillId="3" borderId="45" xfId="0" applyFont="1" applyFill="1" applyBorder="1" applyAlignment="1" applyProtection="1">
      <alignment horizontal="left" vertical="center"/>
    </xf>
    <xf numFmtId="0" fontId="4" fillId="3" borderId="46" xfId="0" applyFont="1" applyFill="1" applyBorder="1" applyAlignment="1" applyProtection="1">
      <alignment horizontal="left" vertical="center" wrapText="1"/>
    </xf>
    <xf numFmtId="0" fontId="5" fillId="3" borderId="44" xfId="0" applyFont="1" applyFill="1" applyBorder="1" applyAlignment="1" applyProtection="1">
      <alignment horizontal="right" vertical="center" wrapText="1"/>
    </xf>
    <xf numFmtId="0" fontId="5" fillId="5" borderId="51" xfId="0" applyFont="1" applyFill="1" applyBorder="1" applyAlignment="1" applyProtection="1">
      <alignment horizontal="left" vertical="center" wrapText="1"/>
    </xf>
    <xf numFmtId="166" fontId="5" fillId="0" borderId="26" xfId="0" applyNumberFormat="1" applyFont="1" applyBorder="1" applyAlignment="1" applyProtection="1">
      <alignment horizontal="right" vertical="center" wrapText="1"/>
      <protection locked="0"/>
    </xf>
    <xf numFmtId="166" fontId="5" fillId="0" borderId="41" xfId="0" applyNumberFormat="1" applyFont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6" fontId="5" fillId="4" borderId="2" xfId="0" applyNumberFormat="1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5" fillId="0" borderId="52" xfId="0" applyFont="1" applyBorder="1" applyAlignment="1" applyProtection="1">
      <alignment horizontal="left" vertical="center" wrapText="1"/>
    </xf>
    <xf numFmtId="166" fontId="5" fillId="0" borderId="22" xfId="0" applyNumberFormat="1" applyFont="1" applyBorder="1" applyAlignment="1" applyProtection="1">
      <alignment horizontal="right" vertical="center" wrapText="1"/>
      <protection locked="0"/>
    </xf>
    <xf numFmtId="0" fontId="5" fillId="4" borderId="39" xfId="0" applyFont="1" applyFill="1" applyBorder="1" applyAlignment="1" applyProtection="1">
      <alignment horizontal="left" vertical="center" wrapText="1"/>
    </xf>
    <xf numFmtId="6" fontId="5" fillId="4" borderId="38" xfId="0" applyNumberFormat="1" applyFont="1" applyFill="1" applyBorder="1" applyAlignment="1" applyProtection="1">
      <alignment vertical="center" wrapText="1"/>
    </xf>
    <xf numFmtId="6" fontId="5" fillId="4" borderId="3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right" vertical="center" wrapText="1"/>
    </xf>
    <xf numFmtId="6" fontId="4" fillId="4" borderId="15" xfId="0" applyNumberFormat="1" applyFont="1" applyFill="1" applyBorder="1" applyAlignment="1" applyProtection="1">
      <alignment vertical="center" wrapText="1"/>
    </xf>
    <xf numFmtId="6" fontId="4" fillId="4" borderId="15" xfId="0" applyNumberFormat="1" applyFont="1" applyFill="1" applyBorder="1" applyAlignment="1" applyProtection="1">
      <alignment horizontal="right" vertical="center" wrapText="1"/>
    </xf>
    <xf numFmtId="6" fontId="4" fillId="4" borderId="15" xfId="0" applyNumberFormat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horizontal="right" vertical="center" wrapText="1"/>
    </xf>
    <xf numFmtId="0" fontId="5" fillId="0" borderId="36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 wrapText="1"/>
      <protection locked="0"/>
    </xf>
    <xf numFmtId="0" fontId="5" fillId="5" borderId="31" xfId="0" applyFont="1" applyFill="1" applyBorder="1" applyAlignment="1" applyProtection="1">
      <alignment vertical="center" wrapText="1"/>
    </xf>
    <xf numFmtId="6" fontId="5" fillId="5" borderId="32" xfId="0" applyNumberFormat="1" applyFont="1" applyFill="1" applyBorder="1" applyAlignment="1" applyProtection="1">
      <alignment horizontal="right" vertical="center"/>
    </xf>
    <xf numFmtId="0" fontId="5" fillId="6" borderId="24" xfId="0" applyFont="1" applyFill="1" applyBorder="1" applyAlignment="1" applyProtection="1">
      <alignment vertical="center" wrapText="1"/>
      <protection locked="0"/>
    </xf>
    <xf numFmtId="6" fontId="5" fillId="5" borderId="20" xfId="0" applyNumberFormat="1" applyFont="1" applyFill="1" applyBorder="1" applyAlignment="1" applyProtection="1">
      <alignment horizontal="right" vertical="center"/>
    </xf>
    <xf numFmtId="44" fontId="4" fillId="0" borderId="0" xfId="2" applyFont="1" applyBorder="1" applyAlignment="1" applyProtection="1">
      <alignment horizontal="left" vertical="center" wrapText="1"/>
      <protection locked="0"/>
    </xf>
    <xf numFmtId="0" fontId="5" fillId="5" borderId="33" xfId="0" applyFont="1" applyFill="1" applyBorder="1" applyAlignment="1" applyProtection="1">
      <alignment vertical="center" wrapText="1"/>
    </xf>
    <xf numFmtId="165" fontId="5" fillId="0" borderId="25" xfId="2" applyNumberFormat="1" applyFont="1" applyBorder="1" applyAlignment="1" applyProtection="1">
      <alignment horizontal="right" vertical="center"/>
    </xf>
    <xf numFmtId="166" fontId="5" fillId="4" borderId="53" xfId="0" applyNumberFormat="1" applyFont="1" applyFill="1" applyBorder="1" applyAlignment="1" applyProtection="1">
      <alignment horizontal="right" vertical="center" wrapText="1"/>
    </xf>
    <xf numFmtId="6" fontId="4" fillId="0" borderId="19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6" fontId="4" fillId="0" borderId="0" xfId="0" applyNumberFormat="1" applyFont="1" applyAlignment="1" applyProtection="1">
      <alignment vertical="center" wrapText="1"/>
    </xf>
    <xf numFmtId="8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6" fontId="5" fillId="0" borderId="13" xfId="0" applyNumberFormat="1" applyFont="1" applyBorder="1" applyAlignment="1" applyProtection="1">
      <alignment horizontal="right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right" vertical="center" wrapText="1"/>
      <protection locked="0"/>
    </xf>
    <xf numFmtId="167" fontId="5" fillId="4" borderId="15" xfId="0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Alignment="1" applyProtection="1">
      <alignment horizontal="left" vertical="center" wrapText="1"/>
      <protection locked="0"/>
    </xf>
    <xf numFmtId="167" fontId="4" fillId="3" borderId="2" xfId="0" applyNumberFormat="1" applyFont="1" applyFill="1" applyBorder="1" applyAlignment="1" applyProtection="1">
      <alignment vertical="center" wrapText="1"/>
    </xf>
    <xf numFmtId="167" fontId="5" fillId="0" borderId="35" xfId="0" applyNumberFormat="1" applyFont="1" applyBorder="1" applyAlignment="1" applyProtection="1">
      <alignment horizontal="right" vertical="center" wrapText="1"/>
    </xf>
    <xf numFmtId="49" fontId="9" fillId="0" borderId="4" xfId="0" applyNumberFormat="1" applyFont="1" applyBorder="1" applyAlignment="1" applyProtection="1">
      <alignment horizontal="left" vertical="center"/>
    </xf>
    <xf numFmtId="49" fontId="8" fillId="0" borderId="6" xfId="0" quotePrefix="1" applyNumberFormat="1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49" fontId="13" fillId="0" borderId="56" xfId="0" applyNumberFormat="1" applyFont="1" applyBorder="1" applyAlignment="1" applyProtection="1">
      <alignment horizontal="left" vertical="center"/>
    </xf>
    <xf numFmtId="49" fontId="13" fillId="0" borderId="7" xfId="0" applyNumberFormat="1" applyFont="1" applyBorder="1" applyAlignment="1" applyProtection="1">
      <alignment horizontal="right" vertical="center"/>
    </xf>
    <xf numFmtId="0" fontId="10" fillId="6" borderId="42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44" fontId="4" fillId="0" borderId="19" xfId="2" applyNumberFormat="1" applyFont="1" applyFill="1" applyBorder="1" applyAlignment="1" applyProtection="1">
      <alignment horizontal="right" vertical="center" wrapText="1"/>
      <protection locked="0"/>
    </xf>
    <xf numFmtId="10" fontId="4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44" fontId="4" fillId="0" borderId="13" xfId="2" applyNumberFormat="1" applyFont="1" applyFill="1" applyBorder="1" applyAlignment="1" applyProtection="1">
      <alignment horizontal="right" vertical="center" wrapText="1"/>
      <protection locked="0"/>
    </xf>
    <xf numFmtId="10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5" fillId="6" borderId="55" xfId="0" applyFont="1" applyFill="1" applyBorder="1" applyAlignment="1" applyProtection="1">
      <alignment horizontal="left" vertical="center" wrapText="1"/>
    </xf>
    <xf numFmtId="10" fontId="4" fillId="0" borderId="13" xfId="1" applyNumberFormat="1" applyFont="1" applyFill="1" applyBorder="1" applyAlignment="1" applyProtection="1">
      <alignment vertical="center" wrapText="1"/>
      <protection locked="0"/>
    </xf>
    <xf numFmtId="10" fontId="4" fillId="0" borderId="55" xfId="1" applyNumberFormat="1" applyFont="1" applyFill="1" applyBorder="1" applyAlignment="1" applyProtection="1">
      <alignment vertical="center" wrapText="1"/>
      <protection locked="0"/>
    </xf>
    <xf numFmtId="9" fontId="4" fillId="0" borderId="13" xfId="1" applyFont="1" applyFill="1" applyBorder="1" applyAlignment="1" applyProtection="1">
      <alignment vertical="center" wrapText="1"/>
      <protection locked="0"/>
    </xf>
    <xf numFmtId="0" fontId="5" fillId="6" borderId="49" xfId="0" applyFont="1" applyFill="1" applyBorder="1" applyAlignment="1" applyProtection="1">
      <alignment horizontal="left" vertical="center" wrapText="1"/>
    </xf>
    <xf numFmtId="166" fontId="4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Fill="1" applyBorder="1" applyAlignment="1" applyProtection="1">
      <alignment horizontal="right" vertical="center" wrapText="1"/>
    </xf>
    <xf numFmtId="1" fontId="4" fillId="0" borderId="26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44" fontId="4" fillId="0" borderId="13" xfId="2" applyFont="1" applyFill="1" applyBorder="1" applyAlignment="1" applyProtection="1">
      <alignment horizontal="righ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6" fontId="4" fillId="0" borderId="26" xfId="0" applyNumberFormat="1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6" fontId="4" fillId="0" borderId="14" xfId="0" applyNumberFormat="1" applyFont="1" applyFill="1" applyBorder="1" applyAlignment="1" applyProtection="1">
      <alignment vertical="center" wrapText="1"/>
      <protection locked="0"/>
    </xf>
    <xf numFmtId="0" fontId="5" fillId="6" borderId="28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vertical="center" wrapText="1"/>
    </xf>
    <xf numFmtId="0" fontId="5" fillId="6" borderId="29" xfId="0" applyFont="1" applyFill="1" applyBorder="1" applyAlignment="1" applyProtection="1">
      <alignment horizontal="left" vertical="center" wrapText="1"/>
    </xf>
    <xf numFmtId="0" fontId="5" fillId="6" borderId="54" xfId="0" applyFont="1" applyFill="1" applyBorder="1" applyAlignment="1" applyProtection="1">
      <alignment horizontal="left" vertical="center" wrapText="1"/>
    </xf>
    <xf numFmtId="0" fontId="5" fillId="6" borderId="50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vertical="center"/>
      <protection locked="0"/>
    </xf>
    <xf numFmtId="1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44" fontId="4" fillId="0" borderId="14" xfId="2" applyFont="1" applyFill="1" applyBorder="1" applyAlignment="1" applyProtection="1">
      <alignment horizontal="right" vertical="center" wrapText="1"/>
      <protection locked="0"/>
    </xf>
    <xf numFmtId="0" fontId="4" fillId="0" borderId="39" xfId="0" applyFont="1" applyFill="1" applyBorder="1" applyAlignment="1" applyProtection="1">
      <alignment vertical="center"/>
      <protection locked="0"/>
    </xf>
    <xf numFmtId="44" fontId="4" fillId="0" borderId="17" xfId="2" applyFont="1" applyFill="1" applyBorder="1" applyAlignment="1" applyProtection="1">
      <alignment horizontal="right" vertical="center" wrapText="1"/>
      <protection locked="0"/>
    </xf>
    <xf numFmtId="0" fontId="5" fillId="6" borderId="52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66" fontId="4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164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10" fontId="4" fillId="0" borderId="19" xfId="1" applyNumberFormat="1" applyFont="1" applyFill="1" applyBorder="1" applyAlignment="1" applyProtection="1">
      <alignment horizontal="left" vertical="center" wrapText="1"/>
      <protection locked="0"/>
    </xf>
    <xf numFmtId="6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46" xfId="0" applyFont="1" applyFill="1" applyBorder="1" applyAlignment="1" applyProtection="1">
      <alignment horizontal="left" vertical="center"/>
    </xf>
    <xf numFmtId="0" fontId="11" fillId="3" borderId="36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center"/>
    </xf>
    <xf numFmtId="2" fontId="4" fillId="0" borderId="19" xfId="2" applyNumberFormat="1" applyFont="1" applyFill="1" applyBorder="1" applyAlignment="1" applyProtection="1">
      <alignment horizontal="right" vertical="center" wrapText="1"/>
      <protection locked="0"/>
    </xf>
    <xf numFmtId="2" fontId="4" fillId="0" borderId="13" xfId="2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vertical="center"/>
      <protection locked="0"/>
    </xf>
    <xf numFmtId="44" fontId="4" fillId="0" borderId="17" xfId="2" applyNumberFormat="1" applyFont="1" applyFill="1" applyBorder="1" applyAlignment="1" applyProtection="1">
      <alignment horizontal="right" vertical="center" wrapText="1"/>
      <protection locked="0"/>
    </xf>
    <xf numFmtId="0" fontId="5" fillId="6" borderId="36" xfId="0" applyFont="1" applyFill="1" applyBorder="1" applyAlignment="1" applyProtection="1">
      <alignment vertical="center"/>
    </xf>
    <xf numFmtId="44" fontId="2" fillId="0" borderId="0" xfId="2" applyFont="1"/>
    <xf numFmtId="0" fontId="4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156">
    <dxf>
      <font>
        <b/>
        <strike val="0"/>
        <outline val="0"/>
        <shadow val="0"/>
        <u val="none"/>
        <vertAlign val="baseline"/>
        <sz val="18"/>
        <color auto="1"/>
      </font>
      <numFmt numFmtId="166" formatCode="_(&quot;$&quot;* #,##0_);_(&quot;$&quot;* \(#,##0\);_(&quot;$&quot;* &quot;-&quot;??_);_(@_)"/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([$$-409]* #,##0_);_([$$-409]* \(#,##0\);_([$$-409]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auto="1"/>
      </font>
      <numFmt numFmtId="166" formatCode="_(&quot;$&quot;* #,##0_);_(&quot;$&quot;* \(#,##0\);_(&quot;$&quot;* &quot;-&quot;??_);_(@_)"/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8"/>
        <color auto="1"/>
      </font>
    </dxf>
    <dxf>
      <font>
        <strike val="0"/>
        <outline val="0"/>
        <shadow val="0"/>
        <u val="none"/>
        <vertAlign val="baseline"/>
        <sz val="18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0" formatCode="&quot;$&quot;#,##0_);[Red]\(&quot;$&quot;#,##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([$$-409]* #,##0_);_([$$-409]* \(#,##0\);_([$$-409]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6" formatCode="_(&quot;$&quot;* #,##0_);_(&quot;$&quot;* \(#,##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family val="2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2" defaultTableStyle="TableStyleMedium2" defaultPivotStyle="PivotStyleLight16">
    <tableStyle name="Table Style 1" pivot="0" count="0" xr9:uid="{0BA8B799-1532-4C9B-B9A0-30539034F333}"/>
    <tableStyle name="Table Style 2" pivot="0" count="0" xr9:uid="{32BF97DB-D7AE-40E1-BFF7-DC5A6F18185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1C2BEB9-7869-465A-B91D-2D85D0DB5087}" name="Table1518" displayName="Table1518" ref="A20:G33" totalsRowShown="0" headerRowDxfId="151" dataDxfId="149" headerRowBorderDxfId="150" tableBorderDxfId="148">
  <autoFilter ref="A20:G33" xr:uid="{06E65D2C-33E6-4184-9504-C12858541D38}"/>
  <tableColumns count="7">
    <tableColumn id="1" xr3:uid="{106882EA-712D-43BC-A7A3-2C55C24F94B9}" name="Staff Position_x000a_(Project Role)" dataDxfId="147"/>
    <tableColumn id="2" xr3:uid="{581A60EC-A391-4228-8AC6-0E38FAB1D465}" name="Staff Name _x000a_(If Known)" dataDxfId="146"/>
    <tableColumn id="3" xr3:uid="{C93E7F5A-8C1F-4F67-8EE9-9043CA7C6121}" name="Annual Salary" dataDxfId="145" dataCellStyle="Currency"/>
    <tableColumn id="4" xr3:uid="{9D5480ED-56FC-42B8-8CD0-539DB511EDD8}" name="Percentage of Time" dataDxfId="144" dataCellStyle="Percent"/>
    <tableColumn id="5" xr3:uid="{E3D7DB91-1554-4FBC-9481-21F02B72DEFA}" name="Annual Cost " dataDxfId="143">
      <calculatedColumnFormula>(ROUND(Table1518[[#This Row],[Annual Salary]],0)*(ROUND(Table1518[[#This Row],[Percentage of Time]],2)))</calculatedColumnFormula>
    </tableColumn>
    <tableColumn id="6" xr3:uid="{A61BEB64-711A-4F71-9F3E-3EC521DB714F}" name="Period of Performance _x000a_(Standard is 3 Years)" dataDxfId="142"/>
    <tableColumn id="7" xr3:uid="{4EBED681-6EAB-4486-9416-728BC6FA8E1E}" name="Personnel Cost" dataDxfId="141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5D16834-F06D-4B92-AF41-A5A6E59B9F66}" name="Table211" displayName="Table211" ref="C34:G45" totalsRowShown="0" headerRowDxfId="62" dataDxfId="60" headerRowBorderDxfId="61" tableBorderDxfId="59">
  <autoFilter ref="C34:G45" xr:uid="{9AD86435-6ED3-4D46-9BFE-0B6F20BC3F0E}"/>
  <tableColumns count="5">
    <tableColumn id="1" xr3:uid="{182B355D-401F-4AB8-951B-2EE280288ED7}" name="Staff Position " dataDxfId="58"/>
    <tableColumn id="2" xr3:uid="{ED2F8448-E116-4F31-88F3-E776D2549935}" name="Staff Name" dataDxfId="57"/>
    <tableColumn id="3" xr3:uid="{830AC7E9-D02B-4CC3-9960-37E021ECCAF0}" name="Personnel Cost " dataDxfId="56">
      <calculatedColumnFormula>G21</calculatedColumnFormula>
    </tableColumn>
    <tableColumn id="4" xr3:uid="{3BFD7468-FB89-4AA3-AFF7-833DC277AABE}" name="Fringe Benefit Rate" dataDxfId="55" dataCellStyle="Percent"/>
    <tableColumn id="5" xr3:uid="{5F0FCFBB-FB50-487D-B463-E9C2219F3A8F}" name="Fringe Cost" dataDxfId="54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F7D3B9-105D-4E9A-BD84-A21EFEED697D}" name="Table312" displayName="Table312" ref="B48:G73" totalsRowShown="0" headerRowDxfId="53" dataDxfId="52" tableBorderDxfId="51">
  <autoFilter ref="B48:G73" xr:uid="{3C703B51-01E4-4D65-A2EF-15C2F0A56281}"/>
  <tableColumns count="6">
    <tableColumn id="1" xr3:uid="{FCDF9413-6530-4DAC-B56A-F493B937D4EC}" name="Trip " dataDxfId="50"/>
    <tableColumn id="2" xr3:uid="{10DA63F4-5A9A-4C6F-9A73-A30A3760DDDF}" name="Trip Item " dataDxfId="49"/>
    <tableColumn id="3" xr3:uid="{6EF07097-9AA9-48E9-83A2-13CB2A6FEB04}" name="Estimated Cost" dataDxfId="48" dataCellStyle="Currency"/>
    <tableColumn id="4" xr3:uid="{99EA0E21-E987-47B8-9676-054259F6C11F}" name="Duration" dataDxfId="47"/>
    <tableColumn id="5" xr3:uid="{4748169B-3053-4EDD-9238-7B5918524741}" name="# of Travelers" dataDxfId="46" dataCellStyle="Percent"/>
    <tableColumn id="6" xr3:uid="{EAB4FFA4-0D75-407D-AD67-029EBB889D04}" name="Travel Cost" dataDxfId="45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B9AD4D7-96ED-4347-BB2C-5D0518F71E99}" name="Table513" displayName="Table513" ref="D76:G85" totalsRowShown="0" headerRowDxfId="44" dataDxfId="42" headerRowBorderDxfId="43" tableBorderDxfId="41">
  <autoFilter ref="D76:G85" xr:uid="{0BB7C3E2-F1C3-481B-8EA1-6B296E5A7FEE}"/>
  <tableColumns count="4">
    <tableColumn id="1" xr3:uid="{3D52FE7D-9EAD-40FA-B3F0-AD23E8EBEB6B}" name="Item Name" dataDxfId="40"/>
    <tableColumn id="2" xr3:uid="{1DCFA414-9FE2-4C2B-A724-2298B41F31B3}" name="Quantity" dataDxfId="39"/>
    <tableColumn id="3" xr3:uid="{4F097BF6-0C7A-40BD-9B86-9BDCBD2407F7}" name="Price per Unit" dataDxfId="38"/>
    <tableColumn id="4" xr3:uid="{EDAABF05-A37A-476F-A7FC-4005EA3446BB}" name="Equipment Cost" dataDxfId="37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953EA0-B23B-4CE1-AD2F-21CED23EB669}" name="Table614" displayName="Table614" ref="C88:G96" totalsRowShown="0" headerRowDxfId="36" dataDxfId="34" headerRowBorderDxfId="35" tableBorderDxfId="33">
  <autoFilter ref="C88:G96" xr:uid="{306D62FB-4B89-4622-AB56-19D2ADC81C2B}"/>
  <tableColumns count="5">
    <tableColumn id="1" xr3:uid="{F13692E6-0AB6-4C2B-938F-D66B60FDB8E1}" name="Supply Category" dataDxfId="32"/>
    <tableColumn id="2" xr3:uid="{9C45C966-1DCD-43CF-A655-5E96335D19AF}" name="Item Name" dataDxfId="31"/>
    <tableColumn id="3" xr3:uid="{26739458-87EE-4868-97E1-7DE9DA1CDF35}" name="Quantity" dataDxfId="30"/>
    <tableColumn id="4" xr3:uid="{AE2CD1A2-E31B-4FC9-84E3-7417CAF0A725}" name="Price per Unit" dataDxfId="29" dataCellStyle="Currency"/>
    <tableColumn id="5" xr3:uid="{C90048E5-08D3-4467-84C4-D2CA64660DC9}" name="Supplies Cost" dataDxfId="28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ECEF2E3-F82C-484F-A23D-7421C9A0F9CF}" name="Table715" displayName="Table715" ref="C99:G105" totalsRowShown="0" headerRowDxfId="27" dataDxfId="25" headerRowBorderDxfId="26" tableBorderDxfId="24">
  <autoFilter ref="C99:G105" xr:uid="{92B2502B-CFDE-49DB-919E-CC4138388CB0}"/>
  <tableColumns count="5">
    <tableColumn id="1" xr3:uid="{4F4E854F-AE34-4AC4-8BE1-09ECD1BB1A2D}" name="Contract Type" dataDxfId="23"/>
    <tableColumn id="2" xr3:uid="{5BDB5D67-771B-4D2E-B2A0-71DF416C8EC7}" name="Procurement Method" dataDxfId="22"/>
    <tableColumn id="3" xr3:uid="{F302BA97-9645-4B37-B646-99077617A7E2}" name="Hours " dataDxfId="21" dataCellStyle="Currency"/>
    <tableColumn id="4" xr3:uid="{387BB765-2D74-4BCA-87F9-E440725A2212}" name="Hourly Rate" dataDxfId="20"/>
    <tableColumn id="5" xr3:uid="{641017A7-333C-4D4B-AFF8-C11FECB0788B}" name="Contractual Cost" dataDxfId="19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6E91A5-BB75-434D-8DB0-EFBA622AD3F6}" name="Table816" displayName="Table816" ref="C108:G115" totalsRowShown="0" headerRowDxfId="18" dataDxfId="16" headerRowBorderDxfId="17" tableBorderDxfId="15" totalsRowBorderDxfId="14">
  <autoFilter ref="C108:G115" xr:uid="{961D29E4-195E-4A1D-9BC3-CDEF37E1800C}"/>
  <tableColumns count="5">
    <tableColumn id="1" xr3:uid="{A207A3A5-6E39-4301-B8CE-B4381C243FA7}" name="Category" dataDxfId="13"/>
    <tableColumn id="2" xr3:uid="{88B3D66B-1822-483C-BEEF-A5541B730804}" name="Item Name" dataDxfId="12"/>
    <tableColumn id="3" xr3:uid="{DAD215D4-3391-4359-A36D-08F1B5D2F23D}" name="Quantity" dataDxfId="11"/>
    <tableColumn id="4" xr3:uid="{CAA04399-CFE4-4967-A90A-26BB0508EC0D}" name="Price per Unit" dataDxfId="10" dataCellStyle="Currency"/>
    <tableColumn id="5" xr3:uid="{F1A72DB1-444B-43C0-9983-5C31746CACD6}" name="Other Cost" dataDxfId="9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F60189-24D3-4CF9-8762-12DB906C2A20}" name="Table917" displayName="Table917" ref="C118:G120" totalsRowShown="0" headerRowDxfId="8" dataDxfId="6" headerRowBorderDxfId="7" tableBorderDxfId="5">
  <autoFilter ref="C118:G120" xr:uid="{FE653AEE-A4FE-4F0E-A3EA-0B03CCA059EE}"/>
  <tableColumns count="5">
    <tableColumn id="1" xr3:uid="{6A9A575B-762D-4649-AC59-422D5860F949}" name="Effective Period" dataDxfId="4"/>
    <tableColumn id="2" xr3:uid="{5F750854-F04F-4710-9551-6A066A1F6DE0}" name="IDC Rate" dataDxfId="3"/>
    <tableColumn id="3" xr3:uid="{CF620EE4-57A4-405D-AD84-CA08C7C5BAB4}" name="Description of Base*" dataDxfId="2"/>
    <tableColumn id="5" xr3:uid="{346024F4-B561-45C3-A7EE-687D878E0EE8}" name="Base Amount**" dataDxfId="1">
      <calculatedColumnFormula>SUM(G96,G73,G45,G31)</calculatedColumnFormula>
    </tableColumn>
    <tableColumn id="6" xr3:uid="{93854BBA-AFDC-48E6-B7B9-4C2B904F2DA6}" name="Total Indirect Costs" dataDxfId="0">
      <calculatedColumnFormula>Table917[[#This Row],[IDC Rate]]*Table917[[#This Row],[Base Amount**]]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9AFC80B-94FD-48A3-A0AD-2FA0C3819741}" name="Table21119" displayName="Table21119" ref="C34:G45" totalsRowShown="0" headerRowDxfId="140" dataDxfId="138" headerRowBorderDxfId="139" tableBorderDxfId="137">
  <autoFilter ref="C34:G45" xr:uid="{9AD86435-6ED3-4D46-9BFE-0B6F20BC3F0E}"/>
  <tableColumns count="5">
    <tableColumn id="1" xr3:uid="{3C2D2C99-2186-4795-9D30-98E48D79778B}" name="Staff Position " dataDxfId="136"/>
    <tableColumn id="2" xr3:uid="{3D1FC85E-E26C-4387-B46B-9CAB951207E1}" name="Staff Name" dataDxfId="135"/>
    <tableColumn id="3" xr3:uid="{68B6A466-192B-4CD1-AFFF-79B6E2FB7333}" name="Personnel Cost " dataDxfId="134">
      <calculatedColumnFormula>G21</calculatedColumnFormula>
    </tableColumn>
    <tableColumn id="4" xr3:uid="{40BF657B-584C-4670-8FD8-61A9E0371D7D}" name="Fringe Benefit Rate" dataDxfId="133" dataCellStyle="Percent"/>
    <tableColumn id="5" xr3:uid="{1810FB72-511B-4A8C-AE80-533FB0BE0BDE}" name="Fringe Cost" dataDxfId="132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206D454-463F-4FE5-AA63-16BC4FEB9680}" name="Table31220" displayName="Table31220" ref="B48:G73" totalsRowShown="0" headerRowDxfId="131" dataDxfId="130" tableBorderDxfId="129">
  <autoFilter ref="B48:G73" xr:uid="{3C703B51-01E4-4D65-A2EF-15C2F0A56281}"/>
  <tableColumns count="6">
    <tableColumn id="1" xr3:uid="{6C717AB8-D2E7-4760-991A-7216B29F98D7}" name="Trip " dataDxfId="128"/>
    <tableColumn id="2" xr3:uid="{9267B7D9-6DE2-4D4D-927B-6497AC6EBF4F}" name="Trip Item " dataDxfId="127"/>
    <tableColumn id="3" xr3:uid="{A7E02F00-7117-4D1A-8A3A-FD4799B948F3}" name="Estimated Cost" dataDxfId="126" dataCellStyle="Currency"/>
    <tableColumn id="4" xr3:uid="{F0D2772D-80CA-441D-90B2-0ED2E30F8146}" name="Duration" dataDxfId="125"/>
    <tableColumn id="5" xr3:uid="{D2295521-3019-415E-A3DC-6D1E04A4D67F}" name="# of Travelers" dataDxfId="124" dataCellStyle="Percent"/>
    <tableColumn id="6" xr3:uid="{CF56CD1E-0714-4821-A57D-D4358CB25138}" name="Travel Cost" dataDxfId="12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F52F0AC-98D3-4561-8248-C612125BBDC8}" name="Table51321" displayName="Table51321" ref="D76:G85" totalsRowShown="0" headerRowDxfId="122" dataDxfId="120" headerRowBorderDxfId="121" tableBorderDxfId="119">
  <autoFilter ref="D76:G85" xr:uid="{0BB7C3E2-F1C3-481B-8EA1-6B296E5A7FEE}"/>
  <tableColumns count="4">
    <tableColumn id="1" xr3:uid="{E8DE3C30-D005-40DF-874F-A86E3283490E}" name="Item Name" dataDxfId="118"/>
    <tableColumn id="2" xr3:uid="{CC0F90C4-7093-48A9-9DD7-F499A44DD7FF}" name="Quantity" dataDxfId="117"/>
    <tableColumn id="3" xr3:uid="{05E4B0FD-49F9-45AD-8E28-CA8247B7FEEE}" name="Price per Unit" dataDxfId="116"/>
    <tableColumn id="4" xr3:uid="{5F5D3243-5E96-49A8-A749-22000874D1DD}" name="Equipment Cost" dataDxfId="115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CB5812F-0E18-45C2-87A8-67301E6CBDC1}" name="Table61422" displayName="Table61422" ref="C88:G96" totalsRowShown="0" headerRowDxfId="114" dataDxfId="112" headerRowBorderDxfId="113" tableBorderDxfId="111">
  <autoFilter ref="C88:G96" xr:uid="{306D62FB-4B89-4622-AB56-19D2ADC81C2B}"/>
  <tableColumns count="5">
    <tableColumn id="1" xr3:uid="{606463A5-E425-48FA-B7AC-DC855B569D82}" name="Supply Category" dataDxfId="110"/>
    <tableColumn id="2" xr3:uid="{8AE9398B-6438-4082-AFCE-ED64E11C65AF}" name="Item Name" dataDxfId="109"/>
    <tableColumn id="3" xr3:uid="{08D57AA8-041B-4259-99A5-E12F73F9B186}" name="Quantity" dataDxfId="108"/>
    <tableColumn id="4" xr3:uid="{1D47E302-C7A1-481A-A5D7-494EBA4D6FFA}" name="Price per Unit" dataDxfId="107" dataCellStyle="Currency"/>
    <tableColumn id="5" xr3:uid="{9B9E8120-E4D7-4BCD-9950-453701CD48D9}" name="Supplies Cost" dataDxfId="106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13FAF30-F964-46B9-9947-C5659EB68EB6}" name="Table71523" displayName="Table71523" ref="C99:G105" totalsRowShown="0" headerRowDxfId="105" dataDxfId="103" headerRowBorderDxfId="104" tableBorderDxfId="102">
  <autoFilter ref="C99:G105" xr:uid="{92B2502B-CFDE-49DB-919E-CC4138388CB0}"/>
  <tableColumns count="5">
    <tableColumn id="1" xr3:uid="{B233DFBF-D726-4211-8B12-EAAA0B0E7CC8}" name="Contract Type" dataDxfId="101"/>
    <tableColumn id="2" xr3:uid="{A78809F9-5796-4F3B-B571-4EA2A42A1205}" name="Procurement Method" dataDxfId="100"/>
    <tableColumn id="3" xr3:uid="{646152A7-869F-4DEB-B4FC-CF40CA9FFA5D}" name="Hours " dataDxfId="99" dataCellStyle="Currency"/>
    <tableColumn id="4" xr3:uid="{99DCDB12-D84F-48C9-9848-A3C24A208FB9}" name="Hourly Rate" dataDxfId="98"/>
    <tableColumn id="5" xr3:uid="{76A964FA-3646-47F8-BC44-2793C5DB5AD7}" name="Contractual Cost" dataDxfId="97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2701CFD-FA94-4E56-B8D7-847631E2853F}" name="Table81624" displayName="Table81624" ref="C108:G115" totalsRowShown="0" headerRowDxfId="96" dataDxfId="94" headerRowBorderDxfId="95" tableBorderDxfId="93" totalsRowBorderDxfId="92">
  <autoFilter ref="C108:G115" xr:uid="{961D29E4-195E-4A1D-9BC3-CDEF37E1800C}"/>
  <tableColumns count="5">
    <tableColumn id="1" xr3:uid="{A1294680-A84D-4C93-A154-766A33CA5A31}" name="Category" dataDxfId="91"/>
    <tableColumn id="2" xr3:uid="{2E468981-1971-4DA6-9ABD-0D1F648D9863}" name="Item Name" dataDxfId="90"/>
    <tableColumn id="3" xr3:uid="{2F1F6B9F-FA46-4CCD-863A-69D4B54B7C29}" name="Quantity" dataDxfId="89"/>
    <tableColumn id="4" xr3:uid="{4D0F10E5-9654-49CF-A999-572286DEAC9E}" name="Price per Unit" dataDxfId="88" dataCellStyle="Currency"/>
    <tableColumn id="5" xr3:uid="{773085E3-2968-4168-AE78-BE7DEBAA096B}" name="Other Cost" dataDxfId="87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4494911-F9A3-4300-85A7-5E1358D7D245}" name="Table91725" displayName="Table91725" ref="C118:G120" totalsRowShown="0" headerRowDxfId="86" dataDxfId="84" headerRowBorderDxfId="85" tableBorderDxfId="83">
  <autoFilter ref="C118:G120" xr:uid="{FE653AEE-A4FE-4F0E-A3EA-0B03CCA059EE}"/>
  <tableColumns count="5">
    <tableColumn id="1" xr3:uid="{E15B2EE1-FA1B-45EC-A377-A9645482285E}" name="Effective Period" dataDxfId="82"/>
    <tableColumn id="2" xr3:uid="{16618466-6721-46B2-8023-4206339201B3}" name="IDC Rate" dataDxfId="81"/>
    <tableColumn id="3" xr3:uid="{716E87C7-A2E2-494B-A84F-DCB6D32F6E89}" name="Description of Base*" dataDxfId="80"/>
    <tableColumn id="5" xr3:uid="{C66F3227-C032-4346-88FD-CB1FA9158585}" name="Base Amount**" dataDxfId="79"/>
    <tableColumn id="6" xr3:uid="{BCD6D968-4982-4523-8452-C5A8290D041E}" name="Total Indirect Costs" dataDxfId="78">
      <calculatedColumnFormula>ROUND(Table91725[[#This Row],[IDC Rate]]*Table91725[[#This Row],[Base Amount**]],0)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FD8CCF-8AE2-410D-9D5C-DDC735F9D14F}" name="Table15" displayName="Table15" ref="A20:G33" totalsRowShown="0" headerRowDxfId="73" dataDxfId="71" headerRowBorderDxfId="72" tableBorderDxfId="70">
  <autoFilter ref="A20:G33" xr:uid="{06E65D2C-33E6-4184-9504-C12858541D38}"/>
  <tableColumns count="7">
    <tableColumn id="1" xr3:uid="{96A32A1B-72BC-45D4-91EF-9D8AA87E608B}" name="Staff Position_x000a_(Project Role)" dataDxfId="69"/>
    <tableColumn id="2" xr3:uid="{C310347B-9E05-4BA2-8E8D-1FFF65305724}" name="Staff Name _x000a_(If Known)" dataDxfId="68"/>
    <tableColumn id="3" xr3:uid="{33624064-EE1F-4289-BA36-31DD2E8D743A}" name="Annual Salary" dataDxfId="67" dataCellStyle="Currency"/>
    <tableColumn id="4" xr3:uid="{6F03B8BC-74DB-4746-845C-E75E408F0FF2}" name="Percentage of Time" dataDxfId="66" dataCellStyle="Percent"/>
    <tableColumn id="5" xr3:uid="{14625196-1748-492E-AF07-9DE587E71EA9}" name="Annual Cost " dataDxfId="65">
      <calculatedColumnFormula>(ROUND(Table15[[#This Row],[Annual Salary]],0)*(ROUND(Table15[[#This Row],[Percentage of Time]],2)))</calculatedColumnFormula>
    </tableColumn>
    <tableColumn id="6" xr3:uid="{B399CD7E-491D-4D32-AF58-055F873F2573}" name="Period of Performance _x000a_(Standard is 3 Years)" dataDxfId="64"/>
    <tableColumn id="7" xr3:uid="{80E4BDB6-A5DB-410E-B221-949CFD6DD1B2}" name="Personnel Cost" dataDxfId="6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C6D5-3344-403F-97D2-561D34752131}">
  <dimension ref="A1:M123"/>
  <sheetViews>
    <sheetView showZeros="0" tabSelected="1" topLeftCell="A110" zoomScale="56" zoomScaleNormal="54" workbookViewId="0">
      <selection activeCell="C119" sqref="C119"/>
    </sheetView>
  </sheetViews>
  <sheetFormatPr defaultColWidth="9.26953125" defaultRowHeight="23.5" x14ac:dyDescent="0.35"/>
  <cols>
    <col min="1" max="1" width="32.6328125" style="35" customWidth="1"/>
    <col min="2" max="2" width="32.36328125" style="35" customWidth="1"/>
    <col min="3" max="3" width="33.36328125" style="36" customWidth="1"/>
    <col min="4" max="4" width="35" style="36" customWidth="1"/>
    <col min="5" max="5" width="27" style="36" customWidth="1"/>
    <col min="6" max="6" width="34.81640625" style="36" customWidth="1"/>
    <col min="7" max="7" width="105.08984375" style="41" customWidth="1"/>
    <col min="8" max="8" width="11.26953125" style="118" bestFit="1" customWidth="1"/>
    <col min="9" max="9" width="12.1796875" style="25" bestFit="1" customWidth="1"/>
    <col min="10" max="16384" width="9.26953125" style="25"/>
  </cols>
  <sheetData>
    <row r="1" spans="1:8" ht="23.15" customHeight="1" x14ac:dyDescent="0.35">
      <c r="A1" s="21" t="s">
        <v>137</v>
      </c>
      <c r="B1" s="22"/>
      <c r="C1" s="23"/>
      <c r="D1" s="23"/>
      <c r="E1" s="23"/>
      <c r="F1" s="23"/>
      <c r="G1" s="24"/>
    </row>
    <row r="2" spans="1:8" s="29" customFormat="1" ht="23.15" customHeight="1" x14ac:dyDescent="0.35">
      <c r="A2" s="26" t="s">
        <v>89</v>
      </c>
      <c r="B2" s="27"/>
      <c r="C2" s="28"/>
      <c r="D2" s="28"/>
      <c r="E2" s="28"/>
      <c r="F2" s="28"/>
      <c r="G2" s="206"/>
      <c r="H2" s="205"/>
    </row>
    <row r="3" spans="1:8" x14ac:dyDescent="0.35">
      <c r="A3" s="30" t="s">
        <v>90</v>
      </c>
      <c r="B3" s="31"/>
      <c r="C3" s="28"/>
      <c r="D3" s="28"/>
      <c r="E3" s="28"/>
      <c r="F3" s="28"/>
      <c r="G3" s="32"/>
    </row>
    <row r="4" spans="1:8" x14ac:dyDescent="0.35">
      <c r="A4" s="30"/>
      <c r="B4" s="31"/>
      <c r="C4" s="28"/>
      <c r="D4" s="28"/>
      <c r="E4" s="28"/>
      <c r="F4" s="28"/>
      <c r="G4" s="32"/>
    </row>
    <row r="5" spans="1:8" x14ac:dyDescent="0.35">
      <c r="A5" s="30" t="s">
        <v>134</v>
      </c>
      <c r="B5" s="31"/>
      <c r="C5" s="28"/>
      <c r="D5" s="28"/>
      <c r="E5" s="28"/>
      <c r="F5" s="28"/>
      <c r="G5" s="125"/>
    </row>
    <row r="6" spans="1:8" x14ac:dyDescent="0.35">
      <c r="A6" s="30" t="s">
        <v>135</v>
      </c>
      <c r="B6" s="31"/>
      <c r="C6" s="28"/>
      <c r="D6" s="28"/>
      <c r="E6" s="28"/>
      <c r="F6" s="28"/>
      <c r="G6" s="125"/>
    </row>
    <row r="7" spans="1:8" x14ac:dyDescent="0.35">
      <c r="A7" s="30" t="s">
        <v>136</v>
      </c>
      <c r="B7" s="31"/>
      <c r="C7" s="28"/>
      <c r="D7" s="28"/>
      <c r="E7" s="28"/>
      <c r="F7" s="28"/>
      <c r="G7" s="32"/>
    </row>
    <row r="8" spans="1:8" x14ac:dyDescent="0.35">
      <c r="A8" s="30"/>
      <c r="B8" s="31"/>
      <c r="C8" s="28"/>
      <c r="D8" s="28"/>
      <c r="E8" s="28"/>
      <c r="F8" s="28"/>
      <c r="G8" s="32"/>
    </row>
    <row r="9" spans="1:8" x14ac:dyDescent="0.35">
      <c r="A9" s="130" t="s">
        <v>88</v>
      </c>
      <c r="B9" s="31"/>
      <c r="C9" s="28"/>
      <c r="D9" s="28"/>
      <c r="E9" s="28"/>
      <c r="F9" s="28"/>
      <c r="G9" s="32"/>
    </row>
    <row r="10" spans="1:8" x14ac:dyDescent="0.35">
      <c r="A10" s="33" t="s">
        <v>87</v>
      </c>
      <c r="B10" s="31"/>
      <c r="C10" s="28"/>
      <c r="D10" s="28"/>
      <c r="E10" s="28"/>
      <c r="F10" s="28"/>
      <c r="G10" s="32"/>
    </row>
    <row r="11" spans="1:8" x14ac:dyDescent="0.35">
      <c r="A11" s="33" t="s">
        <v>92</v>
      </c>
      <c r="B11" s="31"/>
      <c r="C11" s="28"/>
      <c r="D11" s="28"/>
      <c r="E11" s="28"/>
      <c r="F11" s="28"/>
      <c r="G11" s="32"/>
    </row>
    <row r="12" spans="1:8" x14ac:dyDescent="0.35">
      <c r="A12" s="34" t="s">
        <v>98</v>
      </c>
      <c r="B12" s="31"/>
      <c r="C12" s="28"/>
      <c r="D12" s="28"/>
      <c r="E12" s="28"/>
      <c r="F12" s="28"/>
      <c r="G12" s="32"/>
    </row>
    <row r="13" spans="1:8" ht="24" thickBot="1" x14ac:dyDescent="0.4">
      <c r="A13" s="131" t="s">
        <v>91</v>
      </c>
      <c r="B13" s="37"/>
      <c r="C13" s="132"/>
      <c r="D13" s="132"/>
      <c r="E13" s="132"/>
      <c r="F13" s="132"/>
      <c r="G13" s="38"/>
    </row>
    <row r="14" spans="1:8" s="135" customFormat="1" ht="24" thickBot="1" x14ac:dyDescent="0.4">
      <c r="A14" s="136" t="s">
        <v>93</v>
      </c>
      <c r="B14" s="133"/>
      <c r="C14" s="137"/>
      <c r="D14" s="137"/>
      <c r="E14" s="137"/>
      <c r="F14" s="137"/>
      <c r="G14" s="38"/>
      <c r="H14" s="134"/>
    </row>
    <row r="15" spans="1:8" x14ac:dyDescent="0.35">
      <c r="A15" s="40"/>
    </row>
    <row r="16" spans="1:8" x14ac:dyDescent="0.35">
      <c r="A16" s="111" t="s">
        <v>129</v>
      </c>
      <c r="B16" s="192" t="s">
        <v>111</v>
      </c>
    </row>
    <row r="17" spans="1:13" ht="47" x14ac:dyDescent="0.35">
      <c r="A17" s="192" t="s">
        <v>112</v>
      </c>
      <c r="B17" s="112" t="str">
        <f>VLOOKUP(A17,'Data Vali'!A15:B18,2,FALSE)</f>
        <v>$ -</v>
      </c>
    </row>
    <row r="18" spans="1:13" ht="24" thickBot="1" x14ac:dyDescent="0.4">
      <c r="A18" s="40"/>
    </row>
    <row r="19" spans="1:13" ht="24" thickBot="1" x14ac:dyDescent="0.4">
      <c r="A19" s="42" t="s">
        <v>0</v>
      </c>
      <c r="B19" s="43"/>
      <c r="C19" s="43"/>
      <c r="D19" s="43"/>
      <c r="E19" s="43"/>
      <c r="F19" s="43"/>
      <c r="G19" s="44"/>
    </row>
    <row r="20" spans="1:13" ht="47.5" thickBot="1" x14ac:dyDescent="0.4">
      <c r="A20" s="138" t="s">
        <v>96</v>
      </c>
      <c r="B20" s="139" t="s">
        <v>95</v>
      </c>
      <c r="C20" s="140" t="s">
        <v>1</v>
      </c>
      <c r="D20" s="140" t="s">
        <v>2</v>
      </c>
      <c r="E20" s="45" t="s">
        <v>3</v>
      </c>
      <c r="F20" s="46" t="s">
        <v>94</v>
      </c>
      <c r="G20" s="46" t="s">
        <v>97</v>
      </c>
    </row>
    <row r="21" spans="1:13" x14ac:dyDescent="0.35">
      <c r="A21" s="141" t="s">
        <v>48</v>
      </c>
      <c r="B21" s="142" t="s">
        <v>49</v>
      </c>
      <c r="C21" s="143">
        <v>0</v>
      </c>
      <c r="D21" s="144">
        <v>0</v>
      </c>
      <c r="E21" s="47">
        <f>ROUND(Table1518[[#This Row],[Annual Salary]]*Table1518[[#This Row],[Percentage of Time]],0)</f>
        <v>0</v>
      </c>
      <c r="F21" s="9">
        <v>3</v>
      </c>
      <c r="G21" s="129">
        <f>Table1518[[#This Row],[Annual Cost ]]*Table1518[[#This Row],[Period of Performance 
(Standard is 3 Years)]]</f>
        <v>0</v>
      </c>
    </row>
    <row r="22" spans="1:13" x14ac:dyDescent="0.35">
      <c r="A22" s="145" t="s">
        <v>50</v>
      </c>
      <c r="B22" s="146" t="s">
        <v>49</v>
      </c>
      <c r="C22" s="147">
        <v>0</v>
      </c>
      <c r="D22" s="148">
        <v>0</v>
      </c>
      <c r="E22" s="47">
        <f>ROUND(Table1518[[#This Row],[Annual Salary]]*Table1518[[#This Row],[Percentage of Time]],0)</f>
        <v>0</v>
      </c>
      <c r="F22" s="6">
        <v>3</v>
      </c>
      <c r="G22" s="129">
        <f>Table1518[[#This Row],[Annual Cost ]]*Table1518[[#This Row],[Period of Performance 
(Standard is 3 Years)]]</f>
        <v>0</v>
      </c>
    </row>
    <row r="23" spans="1:13" x14ac:dyDescent="0.35">
      <c r="A23" s="145" t="s">
        <v>51</v>
      </c>
      <c r="B23" s="146" t="s">
        <v>49</v>
      </c>
      <c r="C23" s="143">
        <v>0</v>
      </c>
      <c r="D23" s="144">
        <v>0</v>
      </c>
      <c r="E23" s="47">
        <f>ROUND(Table1518[[#This Row],[Annual Salary]]*Table1518[[#This Row],[Percentage of Time]],0)</f>
        <v>0</v>
      </c>
      <c r="F23" s="6">
        <v>3</v>
      </c>
      <c r="G23" s="129">
        <f>Table1518[[#This Row],[Annual Cost ]]*Table1518[[#This Row],[Period of Performance 
(Standard is 3 Years)]]</f>
        <v>0</v>
      </c>
    </row>
    <row r="24" spans="1:13" x14ac:dyDescent="0.35">
      <c r="A24" s="145" t="s">
        <v>52</v>
      </c>
      <c r="B24" s="146" t="s">
        <v>49</v>
      </c>
      <c r="C24" s="143">
        <v>0</v>
      </c>
      <c r="D24" s="144">
        <v>0</v>
      </c>
      <c r="E24" s="47">
        <f>ROUND(Table1518[[#This Row],[Annual Salary]]*Table1518[[#This Row],[Percentage of Time]],0)</f>
        <v>0</v>
      </c>
      <c r="F24" s="6">
        <v>3</v>
      </c>
      <c r="G24" s="129">
        <f>Table1518[[#This Row],[Annual Cost ]]*Table1518[[#This Row],[Period of Performance 
(Standard is 3 Years)]]</f>
        <v>0</v>
      </c>
      <c r="M24" s="35"/>
    </row>
    <row r="25" spans="1:13" x14ac:dyDescent="0.35">
      <c r="A25" s="145" t="s">
        <v>86</v>
      </c>
      <c r="B25" s="146" t="s">
        <v>49</v>
      </c>
      <c r="C25" s="147">
        <v>0</v>
      </c>
      <c r="D25" s="148">
        <v>0</v>
      </c>
      <c r="E25" s="47">
        <f>ROUND(Table1518[[#This Row],[Annual Salary]]*Table1518[[#This Row],[Percentage of Time]],0)</f>
        <v>0</v>
      </c>
      <c r="F25" s="6">
        <v>3</v>
      </c>
      <c r="G25" s="129">
        <f>Table1518[[#This Row],[Annual Cost ]]*Table1518[[#This Row],[Period of Performance 
(Standard is 3 Years)]]</f>
        <v>0</v>
      </c>
    </row>
    <row r="26" spans="1:13" ht="22" customHeight="1" x14ac:dyDescent="0.35">
      <c r="A26" s="149"/>
      <c r="B26" s="150"/>
      <c r="C26" s="147"/>
      <c r="D26" s="148">
        <v>0</v>
      </c>
      <c r="E26" s="47">
        <f>ROUND(Table1518[[#This Row],[Annual Salary]]*Table1518[[#This Row],[Percentage of Time]],0)</f>
        <v>0</v>
      </c>
      <c r="F26" s="6">
        <v>3</v>
      </c>
      <c r="G26" s="129">
        <f>Table1518[[#This Row],[Annual Cost ]]*Table1518[[#This Row],[Period of Performance 
(Standard is 3 Years)]]</f>
        <v>0</v>
      </c>
    </row>
    <row r="27" spans="1:13" x14ac:dyDescent="0.35">
      <c r="A27" s="149"/>
      <c r="B27" s="150"/>
      <c r="C27" s="147"/>
      <c r="D27" s="148"/>
      <c r="E27" s="47">
        <f>ROUND(Table1518[[#This Row],[Annual Salary]]*Table1518[[#This Row],[Percentage of Time]],0)</f>
        <v>0</v>
      </c>
      <c r="F27" s="6">
        <v>3</v>
      </c>
      <c r="G27" s="129">
        <f>Table1518[[#This Row],[Annual Cost ]]*Table1518[[#This Row],[Period of Performance 
(Standard is 3 Years)]]</f>
        <v>0</v>
      </c>
    </row>
    <row r="28" spans="1:13" x14ac:dyDescent="0.35">
      <c r="A28" s="149"/>
      <c r="B28" s="150"/>
      <c r="C28" s="147"/>
      <c r="D28" s="148"/>
      <c r="E28" s="47">
        <f>ROUND(Table1518[[#This Row],[Annual Salary]]*Table1518[[#This Row],[Percentage of Time]],0)</f>
        <v>0</v>
      </c>
      <c r="F28" s="6">
        <v>3</v>
      </c>
      <c r="G28" s="129">
        <f>Table1518[[#This Row],[Annual Cost ]]*Table1518[[#This Row],[Period of Performance 
(Standard is 3 Years)]]</f>
        <v>0</v>
      </c>
    </row>
    <row r="29" spans="1:13" x14ac:dyDescent="0.35">
      <c r="A29" s="149"/>
      <c r="B29" s="150"/>
      <c r="C29" s="147"/>
      <c r="D29" s="148"/>
      <c r="E29" s="47">
        <f>ROUND(Table1518[[#This Row],[Annual Salary]]*Table1518[[#This Row],[Percentage of Time]],0)</f>
        <v>0</v>
      </c>
      <c r="F29" s="6">
        <v>3</v>
      </c>
      <c r="G29" s="129">
        <f>Table1518[[#This Row],[Annual Cost ]]*Table1518[[#This Row],[Period of Performance 
(Standard is 3 Years)]]</f>
        <v>0</v>
      </c>
    </row>
    <row r="30" spans="1:13" x14ac:dyDescent="0.35">
      <c r="A30" s="149"/>
      <c r="B30" s="150"/>
      <c r="C30" s="147"/>
      <c r="D30" s="148"/>
      <c r="E30" s="47">
        <f>ROUND(Table1518[[#This Row],[Annual Salary]]*Table1518[[#This Row],[Percentage of Time]],0)</f>
        <v>0</v>
      </c>
      <c r="F30" s="6">
        <v>3</v>
      </c>
      <c r="G30" s="129">
        <f>Table1518[[#This Row],[Annual Cost ]]*Table1518[[#This Row],[Period of Performance 
(Standard is 3 Years)]]</f>
        <v>0</v>
      </c>
    </row>
    <row r="31" spans="1:13" x14ac:dyDescent="0.35">
      <c r="A31" s="48" t="s">
        <v>4</v>
      </c>
      <c r="B31" s="49"/>
      <c r="C31" s="49"/>
      <c r="D31" s="49"/>
      <c r="E31" s="126"/>
      <c r="F31" s="50"/>
      <c r="G31" s="51">
        <f>SUM(G21:G30)</f>
        <v>0</v>
      </c>
    </row>
    <row r="32" spans="1:13" s="35" customFormat="1" ht="24" thickBot="1" x14ac:dyDescent="0.4">
      <c r="E32" s="127"/>
      <c r="G32" s="41"/>
      <c r="H32" s="119"/>
    </row>
    <row r="33" spans="1:8" ht="24" thickBot="1" x14ac:dyDescent="0.4">
      <c r="A33" s="42" t="s">
        <v>5</v>
      </c>
      <c r="B33" s="43"/>
      <c r="C33" s="43"/>
      <c r="D33" s="43"/>
      <c r="E33" s="128"/>
      <c r="F33" s="43"/>
      <c r="G33" s="44"/>
    </row>
    <row r="34" spans="1:8" ht="24" thickBot="1" x14ac:dyDescent="0.4">
      <c r="C34" s="52" t="s">
        <v>6</v>
      </c>
      <c r="D34" s="45" t="s">
        <v>7</v>
      </c>
      <c r="E34" s="45" t="s">
        <v>99</v>
      </c>
      <c r="F34" s="151" t="s">
        <v>8</v>
      </c>
      <c r="G34" s="124" t="s">
        <v>107</v>
      </c>
    </row>
    <row r="35" spans="1:8" x14ac:dyDescent="0.35">
      <c r="C35" s="12" t="str">
        <f t="shared" ref="C35:D44" si="0">A21</f>
        <v>Title 1</v>
      </c>
      <c r="D35" s="7" t="str">
        <f t="shared" si="0"/>
        <v>Full Name</v>
      </c>
      <c r="E35" s="117">
        <f t="shared" ref="E35:E44" si="1">G21</f>
        <v>0</v>
      </c>
      <c r="F35" s="152">
        <v>0</v>
      </c>
      <c r="G35" s="123">
        <f>ROUND(Table21119[[#This Row],[Personnel Cost ]]*(ROUND(Table21119[[#This Row],[Fringe Benefit Rate]],2)),0)</f>
        <v>0</v>
      </c>
    </row>
    <row r="36" spans="1:8" x14ac:dyDescent="0.35">
      <c r="C36" s="13" t="str">
        <f t="shared" si="0"/>
        <v>Title 2</v>
      </c>
      <c r="D36" s="8" t="str">
        <f t="shared" si="0"/>
        <v>Full Name</v>
      </c>
      <c r="E36" s="117">
        <f t="shared" si="1"/>
        <v>0</v>
      </c>
      <c r="F36" s="152">
        <v>0</v>
      </c>
      <c r="G36" s="123">
        <f>ROUND(Table21119[[#This Row],[Personnel Cost ]]*(ROUND(Table21119[[#This Row],[Fringe Benefit Rate]],2)),0)</f>
        <v>0</v>
      </c>
    </row>
    <row r="37" spans="1:8" x14ac:dyDescent="0.35">
      <c r="C37" s="13" t="str">
        <f t="shared" si="0"/>
        <v>Title 3</v>
      </c>
      <c r="D37" s="8" t="str">
        <f t="shared" si="0"/>
        <v>Full Name</v>
      </c>
      <c r="E37" s="117">
        <f t="shared" si="1"/>
        <v>0</v>
      </c>
      <c r="F37" s="152">
        <v>0</v>
      </c>
      <c r="G37" s="123">
        <f>ROUND(Table21119[[#This Row],[Personnel Cost ]]*(ROUND(Table21119[[#This Row],[Fringe Benefit Rate]],2)),0)</f>
        <v>0</v>
      </c>
    </row>
    <row r="38" spans="1:8" x14ac:dyDescent="0.35">
      <c r="C38" s="13" t="str">
        <f t="shared" si="0"/>
        <v>Title 4</v>
      </c>
      <c r="D38" s="8" t="str">
        <f t="shared" si="0"/>
        <v>Full Name</v>
      </c>
      <c r="E38" s="117">
        <f t="shared" si="1"/>
        <v>0</v>
      </c>
      <c r="F38" s="153">
        <v>0</v>
      </c>
      <c r="G38" s="123">
        <f>ROUND(Table21119[[#This Row],[Personnel Cost ]]*(ROUND(Table21119[[#This Row],[Fringe Benefit Rate]],2)),0)</f>
        <v>0</v>
      </c>
    </row>
    <row r="39" spans="1:8" x14ac:dyDescent="0.35">
      <c r="C39" s="13" t="str">
        <f t="shared" si="0"/>
        <v>Title 5</v>
      </c>
      <c r="D39" s="8" t="str">
        <f t="shared" si="0"/>
        <v>Full Name</v>
      </c>
      <c r="E39" s="117">
        <f t="shared" si="1"/>
        <v>0</v>
      </c>
      <c r="F39" s="152">
        <v>0</v>
      </c>
      <c r="G39" s="123">
        <f>ROUND(Table21119[[#This Row],[Personnel Cost ]]*(ROUND(Table21119[[#This Row],[Fringe Benefit Rate]],2)),0)</f>
        <v>0</v>
      </c>
    </row>
    <row r="40" spans="1:8" x14ac:dyDescent="0.35">
      <c r="C40" s="13">
        <f t="shared" si="0"/>
        <v>0</v>
      </c>
      <c r="D40" s="8">
        <f t="shared" si="0"/>
        <v>0</v>
      </c>
      <c r="E40" s="117">
        <f t="shared" si="1"/>
        <v>0</v>
      </c>
      <c r="F40" s="152">
        <v>0</v>
      </c>
      <c r="G40" s="123">
        <f>ROUND(Table21119[[#This Row],[Personnel Cost ]]*(ROUND(Table21119[[#This Row],[Fringe Benefit Rate]],2)),0)</f>
        <v>0</v>
      </c>
    </row>
    <row r="41" spans="1:8" x14ac:dyDescent="0.35">
      <c r="C41" s="13">
        <f t="shared" si="0"/>
        <v>0</v>
      </c>
      <c r="D41" s="8">
        <f t="shared" si="0"/>
        <v>0</v>
      </c>
      <c r="E41" s="117">
        <f t="shared" si="1"/>
        <v>0</v>
      </c>
      <c r="F41" s="152"/>
      <c r="G41" s="123">
        <f>ROUND(Table21119[[#This Row],[Personnel Cost ]]*(ROUND(Table21119[[#This Row],[Fringe Benefit Rate]],2)),0)</f>
        <v>0</v>
      </c>
    </row>
    <row r="42" spans="1:8" x14ac:dyDescent="0.35">
      <c r="C42" s="13">
        <f t="shared" si="0"/>
        <v>0</v>
      </c>
      <c r="D42" s="8">
        <f t="shared" si="0"/>
        <v>0</v>
      </c>
      <c r="E42" s="117">
        <f t="shared" si="1"/>
        <v>0</v>
      </c>
      <c r="F42" s="154"/>
      <c r="G42" s="123">
        <f>ROUND(Table21119[[#This Row],[Personnel Cost ]]*(ROUND(Table21119[[#This Row],[Fringe Benefit Rate]],2)),0)</f>
        <v>0</v>
      </c>
    </row>
    <row r="43" spans="1:8" x14ac:dyDescent="0.35">
      <c r="C43" s="13">
        <f t="shared" si="0"/>
        <v>0</v>
      </c>
      <c r="D43" s="8">
        <f t="shared" si="0"/>
        <v>0</v>
      </c>
      <c r="E43" s="117">
        <f t="shared" si="1"/>
        <v>0</v>
      </c>
      <c r="F43" s="154"/>
      <c r="G43" s="123">
        <f>ROUND(Table21119[[#This Row],[Personnel Cost ]]*(ROUND(Table21119[[#This Row],[Fringe Benefit Rate]],2)),0)</f>
        <v>0</v>
      </c>
    </row>
    <row r="44" spans="1:8" x14ac:dyDescent="0.35">
      <c r="C44" s="13">
        <f t="shared" si="0"/>
        <v>0</v>
      </c>
      <c r="D44" s="8">
        <f t="shared" si="0"/>
        <v>0</v>
      </c>
      <c r="E44" s="117">
        <f t="shared" si="1"/>
        <v>0</v>
      </c>
      <c r="F44" s="152"/>
      <c r="G44" s="123">
        <f>ROUND(Table21119[[#This Row],[Personnel Cost ]]*(ROUND(Table21119[[#This Row],[Fringe Benefit Rate]],2)),0)</f>
        <v>0</v>
      </c>
      <c r="H44" s="120"/>
    </row>
    <row r="45" spans="1:8" x14ac:dyDescent="0.35">
      <c r="A45" s="54"/>
      <c r="B45" s="31"/>
      <c r="C45" s="55" t="s">
        <v>9</v>
      </c>
      <c r="D45" s="56"/>
      <c r="E45" s="56"/>
      <c r="F45" s="57"/>
      <c r="G45" s="58">
        <f>SUM(G35:G44)</f>
        <v>0</v>
      </c>
    </row>
    <row r="46" spans="1:8" s="31" customFormat="1" ht="24" thickBot="1" x14ac:dyDescent="0.4">
      <c r="G46" s="39"/>
      <c r="H46" s="106"/>
    </row>
    <row r="47" spans="1:8" ht="26.15" customHeight="1" thickBot="1" x14ac:dyDescent="0.4">
      <c r="A47" s="59" t="s">
        <v>10</v>
      </c>
      <c r="B47" s="59"/>
      <c r="C47" s="60"/>
      <c r="D47" s="60"/>
      <c r="E47" s="60"/>
      <c r="F47" s="60"/>
      <c r="G47" s="61"/>
    </row>
    <row r="48" spans="1:8" ht="24" thickBot="1" x14ac:dyDescent="0.4">
      <c r="B48" s="62" t="s">
        <v>11</v>
      </c>
      <c r="C48" s="63" t="s">
        <v>12</v>
      </c>
      <c r="D48" s="155" t="s">
        <v>13</v>
      </c>
      <c r="E48" s="155" t="s">
        <v>14</v>
      </c>
      <c r="F48" s="155" t="s">
        <v>15</v>
      </c>
      <c r="G48" s="64" t="s">
        <v>106</v>
      </c>
    </row>
    <row r="49" spans="2:8" x14ac:dyDescent="0.35">
      <c r="B49" s="65"/>
      <c r="C49" s="66" t="s">
        <v>16</v>
      </c>
      <c r="D49" s="156">
        <v>0</v>
      </c>
      <c r="E49" s="157" t="s">
        <v>17</v>
      </c>
      <c r="F49" s="158"/>
      <c r="G49" s="68">
        <f>(ROUND(Table31220[[#This Row],[Estimated Cost]],0)*(ROUND(Table31220[[#This Row],['# of Travelers]],0)))</f>
        <v>0</v>
      </c>
    </row>
    <row r="50" spans="2:8" x14ac:dyDescent="0.35">
      <c r="B50" s="65"/>
      <c r="C50" s="66" t="s">
        <v>18</v>
      </c>
      <c r="D50" s="5">
        <v>0</v>
      </c>
      <c r="E50" s="159">
        <v>0</v>
      </c>
      <c r="F50" s="159">
        <v>0</v>
      </c>
      <c r="G50" s="68">
        <f>(ROUND(Table31220[[#This Row],[Estimated Cost]],0)*ROUND(Table31220[[#This Row],[Duration]],0)*ROUND(Table31220[[#This Row],['# of Travelers]],0))</f>
        <v>0</v>
      </c>
    </row>
    <row r="51" spans="2:8" x14ac:dyDescent="0.35">
      <c r="B51" s="69">
        <v>1</v>
      </c>
      <c r="C51" s="70" t="s">
        <v>19</v>
      </c>
      <c r="D51" s="5">
        <v>0</v>
      </c>
      <c r="E51" s="159">
        <v>0</v>
      </c>
      <c r="F51" s="160">
        <v>0</v>
      </c>
      <c r="G51" s="68">
        <f>(ROUND(Table31220[[#This Row],[Estimated Cost]],0)*ROUND(Table31220[[#This Row],[Duration]],0)*ROUND(Table31220[[#This Row],['# of Travelers]],0))</f>
        <v>0</v>
      </c>
    </row>
    <row r="52" spans="2:8" x14ac:dyDescent="0.35">
      <c r="B52" s="65"/>
      <c r="C52" s="70" t="s">
        <v>20</v>
      </c>
      <c r="D52" s="5">
        <v>0</v>
      </c>
      <c r="E52" s="159">
        <v>0</v>
      </c>
      <c r="F52" s="160">
        <v>0</v>
      </c>
      <c r="G52" s="68">
        <f>(ROUND(Table31220[[#This Row],[Estimated Cost]],0)*ROUND(Table31220[[#This Row],[Duration]],0)*ROUND(Table31220[[#This Row],['# of Travelers]],0))</f>
        <v>0</v>
      </c>
    </row>
    <row r="53" spans="2:8" ht="24" thickBot="1" x14ac:dyDescent="0.4">
      <c r="B53" s="65"/>
      <c r="C53" s="71" t="s">
        <v>53</v>
      </c>
      <c r="D53" s="10">
        <v>0</v>
      </c>
      <c r="E53" s="161">
        <v>0</v>
      </c>
      <c r="F53" s="162">
        <v>0</v>
      </c>
      <c r="G53" s="68">
        <f>(ROUND(Table31220[[#This Row],[Estimated Cost]],0)*ROUND(Table31220[[#This Row],[Duration]],0)*ROUND(Table31220[[#This Row],['# of Travelers]],0))</f>
        <v>0</v>
      </c>
    </row>
    <row r="54" spans="2:8" ht="24" thickBot="1" x14ac:dyDescent="0.4">
      <c r="B54" s="72" t="s">
        <v>21</v>
      </c>
      <c r="C54" s="72"/>
      <c r="D54" s="11"/>
      <c r="E54" s="11"/>
      <c r="F54" s="11"/>
      <c r="G54" s="73">
        <f>SUM(G49:G53)</f>
        <v>0</v>
      </c>
    </row>
    <row r="55" spans="2:8" x14ac:dyDescent="0.35">
      <c r="B55" s="65"/>
      <c r="C55" s="7" t="s">
        <v>16</v>
      </c>
      <c r="D55" s="156">
        <v>0</v>
      </c>
      <c r="E55" s="157" t="s">
        <v>17</v>
      </c>
      <c r="F55" s="158">
        <v>0</v>
      </c>
      <c r="G55" s="68">
        <f>ROUND(Table31220[[#This Row],[Estimated Cost]]*Table31220[[#This Row],['# of Travelers]],0)</f>
        <v>0</v>
      </c>
    </row>
    <row r="56" spans="2:8" x14ac:dyDescent="0.35">
      <c r="B56" s="65"/>
      <c r="C56" s="66" t="s">
        <v>18</v>
      </c>
      <c r="D56" s="5">
        <v>0</v>
      </c>
      <c r="E56" s="159">
        <v>0</v>
      </c>
      <c r="F56" s="159">
        <v>0</v>
      </c>
      <c r="G56" s="68">
        <f>ROUND(Table31220[[#This Row],[Estimated Cost]]*Table31220[[#This Row],[Duration]]*Table31220[[#This Row],['# of Travelers]],0)</f>
        <v>0</v>
      </c>
    </row>
    <row r="57" spans="2:8" x14ac:dyDescent="0.35">
      <c r="B57" s="69">
        <v>2</v>
      </c>
      <c r="C57" s="70" t="s">
        <v>19</v>
      </c>
      <c r="D57" s="5">
        <v>0</v>
      </c>
      <c r="E57" s="159">
        <v>0</v>
      </c>
      <c r="F57" s="160">
        <v>0</v>
      </c>
      <c r="G57" s="68">
        <f>ROUND(Table31220[[#This Row],[Estimated Cost]]*Table31220[[#This Row],[Duration]]*Table31220[[#This Row],['# of Travelers]],0)</f>
        <v>0</v>
      </c>
      <c r="H57" s="121"/>
    </row>
    <row r="58" spans="2:8" x14ac:dyDescent="0.35">
      <c r="B58" s="65"/>
      <c r="C58" s="74" t="s">
        <v>20</v>
      </c>
      <c r="D58" s="5">
        <v>0</v>
      </c>
      <c r="E58" s="159">
        <v>0</v>
      </c>
      <c r="F58" s="160">
        <v>0</v>
      </c>
      <c r="G58" s="68">
        <f>ROUND(Table31220[[#This Row],[Estimated Cost]]*Table31220[[#This Row],[Duration]]*Table31220[[#This Row],['# of Travelers]],0)</f>
        <v>0</v>
      </c>
      <c r="H58" s="121"/>
    </row>
    <row r="59" spans="2:8" ht="24" thickBot="1" x14ac:dyDescent="0.4">
      <c r="B59" s="65"/>
      <c r="C59" s="71" t="s">
        <v>53</v>
      </c>
      <c r="D59" s="10">
        <v>0</v>
      </c>
      <c r="E59" s="161">
        <v>0</v>
      </c>
      <c r="F59" s="162">
        <v>0</v>
      </c>
      <c r="G59" s="68">
        <f>ROUND(Table31220[[#This Row],[Estimated Cost]]*Table31220[[#This Row],[Duration]]*Table31220[[#This Row],['# of Travelers]],0)</f>
        <v>0</v>
      </c>
    </row>
    <row r="60" spans="2:8" ht="24" thickBot="1" x14ac:dyDescent="0.4">
      <c r="B60" s="72" t="s">
        <v>22</v>
      </c>
      <c r="C60" s="72"/>
      <c r="D60" s="11"/>
      <c r="E60" s="11"/>
      <c r="F60" s="11"/>
      <c r="G60" s="73">
        <f>SUM(G55:G59)</f>
        <v>0</v>
      </c>
    </row>
    <row r="61" spans="2:8" ht="22" customHeight="1" x14ac:dyDescent="0.35">
      <c r="B61" s="65"/>
      <c r="C61" s="7" t="s">
        <v>16</v>
      </c>
      <c r="D61" s="156">
        <v>0</v>
      </c>
      <c r="E61" s="157" t="s">
        <v>17</v>
      </c>
      <c r="F61" s="158">
        <v>0</v>
      </c>
      <c r="G61" s="68">
        <f>ROUND(Table31220[[#This Row],[Estimated Cost]]*Table31220[[#This Row],['# of Travelers]],0)</f>
        <v>0</v>
      </c>
    </row>
    <row r="62" spans="2:8" x14ac:dyDescent="0.35">
      <c r="B62" s="65"/>
      <c r="C62" s="66" t="s">
        <v>18</v>
      </c>
      <c r="D62" s="5">
        <v>0</v>
      </c>
      <c r="E62" s="159"/>
      <c r="F62" s="159">
        <v>0</v>
      </c>
      <c r="G62" s="68">
        <f>ROUND(Table31220[[#This Row],[Estimated Cost]]*Table31220[[#This Row],[Duration]]*Table31220[[#This Row],['# of Travelers]],0)</f>
        <v>0</v>
      </c>
    </row>
    <row r="63" spans="2:8" x14ac:dyDescent="0.35">
      <c r="B63" s="69">
        <v>3</v>
      </c>
      <c r="C63" s="70" t="s">
        <v>19</v>
      </c>
      <c r="D63" s="5">
        <v>0</v>
      </c>
      <c r="E63" s="159">
        <v>0</v>
      </c>
      <c r="F63" s="160">
        <v>0</v>
      </c>
      <c r="G63" s="68">
        <f>ROUND(Table31220[[#This Row],[Estimated Cost]]*Table31220[[#This Row],[Duration]]*Table31220[[#This Row],['# of Travelers]],0)</f>
        <v>0</v>
      </c>
    </row>
    <row r="64" spans="2:8" x14ac:dyDescent="0.35">
      <c r="B64" s="65"/>
      <c r="C64" s="74" t="s">
        <v>20</v>
      </c>
      <c r="D64" s="5">
        <v>0</v>
      </c>
      <c r="E64" s="159">
        <v>0</v>
      </c>
      <c r="F64" s="160">
        <v>0</v>
      </c>
      <c r="G64" s="68">
        <f>ROUND(Table31220[[#This Row],[Estimated Cost]]*Table31220[[#This Row],[Duration]]*Table31220[[#This Row],['# of Travelers]],0)</f>
        <v>0</v>
      </c>
    </row>
    <row r="65" spans="1:8" ht="24" thickBot="1" x14ac:dyDescent="0.4">
      <c r="B65" s="65"/>
      <c r="C65" s="71" t="s">
        <v>53</v>
      </c>
      <c r="D65" s="10">
        <v>0</v>
      </c>
      <c r="E65" s="161">
        <v>0</v>
      </c>
      <c r="F65" s="162">
        <v>0</v>
      </c>
      <c r="G65" s="68">
        <f>ROUND(Table31220[[#This Row],[Estimated Cost]]*Table31220[[#This Row],[Duration]]*Table31220[[#This Row],['# of Travelers]],0)</f>
        <v>0</v>
      </c>
    </row>
    <row r="66" spans="1:8" ht="24" thickBot="1" x14ac:dyDescent="0.4">
      <c r="B66" s="72" t="s">
        <v>23</v>
      </c>
      <c r="C66" s="72"/>
      <c r="D66" s="11"/>
      <c r="E66" s="11"/>
      <c r="F66" s="11"/>
      <c r="G66" s="73">
        <f>SUM(G61:G65)</f>
        <v>0</v>
      </c>
    </row>
    <row r="67" spans="1:8" x14ac:dyDescent="0.35">
      <c r="B67" s="65"/>
      <c r="C67" s="7" t="s">
        <v>16</v>
      </c>
      <c r="D67" s="10">
        <v>0</v>
      </c>
      <c r="E67" s="157" t="s">
        <v>17</v>
      </c>
      <c r="F67" s="162"/>
      <c r="G67" s="68">
        <f>ROUND(Table31220[[#This Row],[Estimated Cost]]*Table31220[[#This Row],['# of Travelers]],0)</f>
        <v>0</v>
      </c>
    </row>
    <row r="68" spans="1:8" x14ac:dyDescent="0.35">
      <c r="B68" s="65"/>
      <c r="C68" s="66" t="s">
        <v>18</v>
      </c>
      <c r="D68" s="10">
        <v>0</v>
      </c>
      <c r="E68" s="161"/>
      <c r="F68" s="162"/>
      <c r="G68" s="68">
        <f>ROUND(Table31220[[#This Row],[Estimated Cost]]*Table31220[[#This Row],[Duration]]*Table31220[[#This Row],['# of Travelers]],0)</f>
        <v>0</v>
      </c>
    </row>
    <row r="69" spans="1:8" x14ac:dyDescent="0.35">
      <c r="B69" s="69">
        <v>4</v>
      </c>
      <c r="C69" s="70" t="s">
        <v>19</v>
      </c>
      <c r="D69" s="10">
        <v>0</v>
      </c>
      <c r="E69" s="161"/>
      <c r="F69" s="162"/>
      <c r="G69" s="68">
        <f>ROUND(Table31220[[#This Row],[Estimated Cost]]*Table31220[[#This Row],[Duration]]*Table31220[[#This Row],['# of Travelers]],0)</f>
        <v>0</v>
      </c>
    </row>
    <row r="70" spans="1:8" x14ac:dyDescent="0.35">
      <c r="B70" s="65"/>
      <c r="C70" s="74" t="s">
        <v>20</v>
      </c>
      <c r="D70" s="10">
        <v>0</v>
      </c>
      <c r="E70" s="161"/>
      <c r="F70" s="162"/>
      <c r="G70" s="68">
        <f>ROUND(Table31220[[#This Row],[Estimated Cost]]*Table31220[[#This Row],[Duration]]*Table31220[[#This Row],['# of Travelers]],0)</f>
        <v>0</v>
      </c>
    </row>
    <row r="71" spans="1:8" ht="24" thickBot="1" x14ac:dyDescent="0.4">
      <c r="B71" s="65"/>
      <c r="C71" s="71" t="s">
        <v>53</v>
      </c>
      <c r="D71" s="10">
        <v>0</v>
      </c>
      <c r="E71" s="161"/>
      <c r="F71" s="162"/>
      <c r="G71" s="68">
        <f>ROUND(Table31220[[#This Row],[Estimated Cost]]*Table31220[[#This Row],[Duration]]*Table31220[[#This Row],['# of Travelers]],0)</f>
        <v>0</v>
      </c>
    </row>
    <row r="72" spans="1:8" ht="24" thickBot="1" x14ac:dyDescent="0.4">
      <c r="B72" s="72" t="s">
        <v>85</v>
      </c>
      <c r="C72" s="72"/>
      <c r="D72" s="11"/>
      <c r="E72" s="11"/>
      <c r="F72" s="11"/>
      <c r="G72" s="73">
        <f>SUM(G67:G71)</f>
        <v>0</v>
      </c>
    </row>
    <row r="73" spans="1:8" x14ac:dyDescent="0.35">
      <c r="B73" s="55" t="s">
        <v>24</v>
      </c>
      <c r="C73" s="75"/>
      <c r="D73" s="75"/>
      <c r="E73" s="75"/>
      <c r="F73" s="75"/>
      <c r="G73" s="76">
        <f>SUM(G54,G60,G66,G72)</f>
        <v>0</v>
      </c>
    </row>
    <row r="74" spans="1:8" s="35" customFormat="1" ht="24" thickBot="1" x14ac:dyDescent="0.4">
      <c r="G74" s="41"/>
      <c r="H74" s="119"/>
    </row>
    <row r="75" spans="1:8" ht="24" thickBot="1" x14ac:dyDescent="0.4">
      <c r="A75" s="77" t="s">
        <v>78</v>
      </c>
      <c r="B75" s="190" t="s">
        <v>79</v>
      </c>
      <c r="C75" s="78"/>
      <c r="D75" s="78"/>
      <c r="E75" s="78"/>
      <c r="F75" s="78"/>
      <c r="G75" s="79"/>
    </row>
    <row r="76" spans="1:8" ht="26.15" customHeight="1" thickBot="1" x14ac:dyDescent="0.4">
      <c r="D76" s="172" t="s">
        <v>100</v>
      </c>
      <c r="E76" s="173" t="s">
        <v>25</v>
      </c>
      <c r="F76" s="173" t="s">
        <v>26</v>
      </c>
      <c r="G76" s="80" t="s">
        <v>105</v>
      </c>
    </row>
    <row r="77" spans="1:8" x14ac:dyDescent="0.35">
      <c r="D77" s="174" t="s">
        <v>54</v>
      </c>
      <c r="E77" s="175">
        <v>0</v>
      </c>
      <c r="F77" s="163">
        <v>0</v>
      </c>
      <c r="G77" s="81">
        <f>ROUND(Table51321[[#This Row],[Quantity]]*Table51321[[#This Row],[Price per Unit]],0)</f>
        <v>0</v>
      </c>
    </row>
    <row r="78" spans="1:8" x14ac:dyDescent="0.35">
      <c r="D78" s="176" t="s">
        <v>55</v>
      </c>
      <c r="E78" s="159">
        <v>0</v>
      </c>
      <c r="F78" s="163">
        <v>0</v>
      </c>
      <c r="G78" s="81">
        <f>ROUND(Table51321[[#This Row],[Quantity]]*Table51321[[#This Row],[Price per Unit]],0)</f>
        <v>0</v>
      </c>
    </row>
    <row r="79" spans="1:8" x14ac:dyDescent="0.35">
      <c r="D79" s="176" t="s">
        <v>56</v>
      </c>
      <c r="E79" s="159">
        <v>0</v>
      </c>
      <c r="F79" s="163">
        <v>0</v>
      </c>
      <c r="G79" s="81">
        <f>ROUND(Table51321[[#This Row],[Quantity]]*Table51321[[#This Row],[Price per Unit]],0)</f>
        <v>0</v>
      </c>
    </row>
    <row r="80" spans="1:8" x14ac:dyDescent="0.35">
      <c r="D80" s="176"/>
      <c r="E80" s="159">
        <v>0</v>
      </c>
      <c r="F80" s="163">
        <v>0</v>
      </c>
      <c r="G80" s="81">
        <f>ROUND(Table51321[[#This Row],[Quantity]]*Table51321[[#This Row],[Price per Unit]],0)</f>
        <v>0</v>
      </c>
    </row>
    <row r="81" spans="1:8" x14ac:dyDescent="0.35">
      <c r="D81" s="176"/>
      <c r="E81" s="159">
        <v>0</v>
      </c>
      <c r="F81" s="177">
        <v>0</v>
      </c>
      <c r="G81" s="81">
        <f>ROUND(Table51321[[#This Row],[Quantity]]*Table51321[[#This Row],[Price per Unit]],0)</f>
        <v>0</v>
      </c>
    </row>
    <row r="82" spans="1:8" x14ac:dyDescent="0.35">
      <c r="D82" s="176"/>
      <c r="E82" s="159">
        <v>0</v>
      </c>
      <c r="F82" s="177">
        <v>0</v>
      </c>
      <c r="G82" s="81">
        <f>ROUND(Table51321[[#This Row],[Quantity]]*Table51321[[#This Row],[Price per Unit]],0)</f>
        <v>0</v>
      </c>
    </row>
    <row r="83" spans="1:8" x14ac:dyDescent="0.35">
      <c r="D83" s="176"/>
      <c r="E83" s="159">
        <v>0</v>
      </c>
      <c r="F83" s="163">
        <v>0</v>
      </c>
      <c r="G83" s="81">
        <f>ROUND(Table51321[[#This Row],[Quantity]]*Table51321[[#This Row],[Price per Unit]],0)</f>
        <v>0</v>
      </c>
    </row>
    <row r="84" spans="1:8" ht="24" thickBot="1" x14ac:dyDescent="0.4">
      <c r="D84" s="178"/>
      <c r="E84" s="161">
        <v>0</v>
      </c>
      <c r="F84" s="179">
        <v>0</v>
      </c>
      <c r="G84" s="81">
        <f>ROUND(Table51321[[#This Row],[Quantity]]*Table51321[[#This Row],[Price per Unit]],0)</f>
        <v>0</v>
      </c>
    </row>
    <row r="85" spans="1:8" x14ac:dyDescent="0.35">
      <c r="D85" s="83" t="s">
        <v>27</v>
      </c>
      <c r="E85" s="84"/>
      <c r="F85" s="84"/>
      <c r="G85" s="76">
        <f>SUM(G77:G84)</f>
        <v>0</v>
      </c>
    </row>
    <row r="86" spans="1:8" s="35" customFormat="1" ht="24" thickBot="1" x14ac:dyDescent="0.4">
      <c r="G86" s="41"/>
      <c r="H86" s="119"/>
    </row>
    <row r="87" spans="1:8" ht="24" thickBot="1" x14ac:dyDescent="0.4">
      <c r="A87" s="85" t="s">
        <v>28</v>
      </c>
      <c r="B87" s="191" t="s">
        <v>110</v>
      </c>
      <c r="C87" s="86"/>
      <c r="D87" s="86"/>
      <c r="E87" s="86"/>
      <c r="F87" s="86"/>
      <c r="G87" s="61"/>
    </row>
    <row r="88" spans="1:8" ht="26.15" customHeight="1" thickBot="1" x14ac:dyDescent="0.4">
      <c r="C88" s="180" t="s">
        <v>29</v>
      </c>
      <c r="D88" s="181" t="s">
        <v>100</v>
      </c>
      <c r="E88" s="155" t="s">
        <v>25</v>
      </c>
      <c r="F88" s="180" t="s">
        <v>26</v>
      </c>
      <c r="G88" s="64" t="s">
        <v>104</v>
      </c>
    </row>
    <row r="89" spans="1:8" ht="24" thickBot="1" x14ac:dyDescent="0.4">
      <c r="C89" s="182"/>
      <c r="D89" s="183" t="s">
        <v>80</v>
      </c>
      <c r="E89" s="175"/>
      <c r="F89" s="184">
        <v>0</v>
      </c>
      <c r="G89" s="88">
        <f>ROUND(Table61422[[#This Row],[Quantity]]*Table61422[[#This Row],[Price per Unit]],0)</f>
        <v>0</v>
      </c>
    </row>
    <row r="90" spans="1:8" ht="24" thickBot="1" x14ac:dyDescent="0.4">
      <c r="C90" s="185"/>
      <c r="D90" s="183" t="s">
        <v>81</v>
      </c>
      <c r="E90" s="159">
        <v>0</v>
      </c>
      <c r="F90" s="14">
        <v>0</v>
      </c>
      <c r="G90" s="88">
        <f>ROUND(Table61422[[#This Row],[Quantity]]*Table61422[[#This Row],[Price per Unit]],0)</f>
        <v>0</v>
      </c>
    </row>
    <row r="91" spans="1:8" ht="24" thickBot="1" x14ac:dyDescent="0.4">
      <c r="C91" s="185"/>
      <c r="D91" s="183" t="s">
        <v>82</v>
      </c>
      <c r="E91" s="159">
        <v>0</v>
      </c>
      <c r="F91" s="14">
        <v>0</v>
      </c>
      <c r="G91" s="88">
        <f>ROUND(Table61422[[#This Row],[Quantity]]*Table61422[[#This Row],[Price per Unit]],0)</f>
        <v>0</v>
      </c>
    </row>
    <row r="92" spans="1:8" ht="24" thickBot="1" x14ac:dyDescent="0.4">
      <c r="C92" s="16"/>
      <c r="D92" s="186"/>
      <c r="E92" s="159"/>
      <c r="F92" s="14">
        <v>0</v>
      </c>
      <c r="G92" s="88">
        <f>ROUND(Table61422[[#This Row],[Quantity]]*Table61422[[#This Row],[Price per Unit]],0)</f>
        <v>0</v>
      </c>
    </row>
    <row r="93" spans="1:8" ht="24" thickBot="1" x14ac:dyDescent="0.4">
      <c r="C93" s="16"/>
      <c r="D93" s="186"/>
      <c r="E93" s="159">
        <v>0</v>
      </c>
      <c r="F93" s="14">
        <v>0</v>
      </c>
      <c r="G93" s="88">
        <f>ROUND(Table61422[[#This Row],[Quantity]]*Table61422[[#This Row],[Price per Unit]],0)</f>
        <v>0</v>
      </c>
    </row>
    <row r="94" spans="1:8" ht="24" thickBot="1" x14ac:dyDescent="0.4">
      <c r="C94" s="16"/>
      <c r="D94" s="186"/>
      <c r="E94" s="159">
        <v>0</v>
      </c>
      <c r="F94" s="14">
        <v>0</v>
      </c>
      <c r="G94" s="88">
        <f>ROUND(Table61422[[#This Row],[Quantity]]*Table61422[[#This Row],[Price per Unit]],0)</f>
        <v>0</v>
      </c>
    </row>
    <row r="95" spans="1:8" x14ac:dyDescent="0.35">
      <c r="C95" s="16"/>
      <c r="D95" s="186"/>
      <c r="E95" s="161">
        <v>0</v>
      </c>
      <c r="F95" s="15">
        <v>0</v>
      </c>
      <c r="G95" s="88">
        <f>ROUND(Table61422[[#This Row],[Quantity]]*Table61422[[#This Row],[Price per Unit]],0)</f>
        <v>0</v>
      </c>
    </row>
    <row r="96" spans="1:8" x14ac:dyDescent="0.35">
      <c r="C96" s="89" t="s">
        <v>32</v>
      </c>
      <c r="D96" s="90"/>
      <c r="E96" s="56"/>
      <c r="F96" s="91"/>
      <c r="G96" s="58">
        <f>SUM(G89:G95)</f>
        <v>0</v>
      </c>
    </row>
    <row r="97" spans="1:8" ht="24" thickBot="1" x14ac:dyDescent="0.4">
      <c r="C97" s="54"/>
      <c r="D97" s="31"/>
      <c r="E97" s="92"/>
      <c r="F97" s="92"/>
      <c r="G97" s="39"/>
    </row>
    <row r="98" spans="1:8" ht="24" thickBot="1" x14ac:dyDescent="0.4">
      <c r="A98" s="93" t="s">
        <v>33</v>
      </c>
      <c r="B98" s="94" t="s">
        <v>132</v>
      </c>
      <c r="C98" s="94"/>
      <c r="D98" s="94"/>
      <c r="E98" s="94"/>
      <c r="F98" s="94"/>
      <c r="G98" s="95"/>
    </row>
    <row r="99" spans="1:8" ht="26" customHeight="1" thickBot="1" x14ac:dyDescent="0.4">
      <c r="A99" s="25"/>
      <c r="C99" s="168" t="s">
        <v>101</v>
      </c>
      <c r="D99" s="169" t="s">
        <v>74</v>
      </c>
      <c r="E99" s="170" t="s">
        <v>72</v>
      </c>
      <c r="F99" s="171" t="s">
        <v>34</v>
      </c>
      <c r="G99" s="53" t="s">
        <v>102</v>
      </c>
    </row>
    <row r="100" spans="1:8" x14ac:dyDescent="0.35">
      <c r="A100" s="25"/>
      <c r="C100" s="164" t="s">
        <v>57</v>
      </c>
      <c r="D100" s="165" t="s">
        <v>58</v>
      </c>
      <c r="E100" s="195"/>
      <c r="F100" s="143">
        <v>0</v>
      </c>
      <c r="G100" s="67">
        <f>ROUND(Table71523[[#This Row],[Hours ]]*Table71523[[#This Row],[Hourly Rate]],0)</f>
        <v>0</v>
      </c>
    </row>
    <row r="101" spans="1:8" ht="20.75" customHeight="1" x14ac:dyDescent="0.35">
      <c r="A101" s="25"/>
      <c r="C101" s="166" t="s">
        <v>57</v>
      </c>
      <c r="D101" s="167" t="s">
        <v>58</v>
      </c>
      <c r="E101" s="196"/>
      <c r="F101" s="143">
        <v>0</v>
      </c>
      <c r="G101" s="67">
        <f>ROUND(Table71523[[#This Row],[Hours ]]*Table71523[[#This Row],[Hourly Rate]],0)</f>
        <v>0</v>
      </c>
    </row>
    <row r="102" spans="1:8" x14ac:dyDescent="0.35">
      <c r="A102" s="25"/>
      <c r="C102" s="166">
        <f>C92</f>
        <v>0</v>
      </c>
      <c r="D102" s="167"/>
      <c r="E102" s="196"/>
      <c r="F102" s="143">
        <v>0</v>
      </c>
      <c r="G102" s="67">
        <f>ROUND(Table71523[[#This Row],[Hours ]]*Table71523[[#This Row],[Hourly Rate]],0)</f>
        <v>0</v>
      </c>
    </row>
    <row r="103" spans="1:8" x14ac:dyDescent="0.35">
      <c r="A103" s="25"/>
      <c r="C103" s="166">
        <f>C93</f>
        <v>0</v>
      </c>
      <c r="D103" s="167"/>
      <c r="E103" s="196"/>
      <c r="F103" s="143">
        <v>0</v>
      </c>
      <c r="G103" s="67">
        <f>ROUND(Table71523[[#This Row],[Hours ]]*Table71523[[#This Row],[Hourly Rate]],0)</f>
        <v>0</v>
      </c>
    </row>
    <row r="104" spans="1:8" x14ac:dyDescent="0.35">
      <c r="A104" s="25"/>
      <c r="C104" s="166">
        <f>C94</f>
        <v>0</v>
      </c>
      <c r="D104" s="167"/>
      <c r="E104" s="196"/>
      <c r="F104" s="143">
        <v>0</v>
      </c>
      <c r="G104" s="67">
        <f>ROUND(Table71523[[#This Row],[Hours ]]*Table71523[[#This Row],[Hourly Rate]],0)</f>
        <v>0</v>
      </c>
    </row>
    <row r="105" spans="1:8" x14ac:dyDescent="0.35">
      <c r="C105" s="48" t="s">
        <v>35</v>
      </c>
      <c r="D105" s="96"/>
      <c r="E105" s="97"/>
      <c r="F105" s="98"/>
      <c r="G105" s="51">
        <f>SUM(G100:G104)</f>
        <v>0</v>
      </c>
    </row>
    <row r="106" spans="1:8" s="35" customFormat="1" ht="24" thickBot="1" x14ac:dyDescent="0.4">
      <c r="G106" s="41"/>
      <c r="H106" s="119"/>
    </row>
    <row r="107" spans="1:8" ht="24" thickBot="1" x14ac:dyDescent="0.4">
      <c r="A107" s="93" t="s">
        <v>36</v>
      </c>
      <c r="B107" s="99"/>
      <c r="C107" s="100"/>
      <c r="D107" s="100"/>
      <c r="E107" s="100"/>
      <c r="F107" s="100"/>
      <c r="G107" s="101"/>
    </row>
    <row r="108" spans="1:8" ht="26.15" customHeight="1" thickBot="1" x14ac:dyDescent="0.4">
      <c r="C108" s="180" t="s">
        <v>37</v>
      </c>
      <c r="D108" s="203" t="s">
        <v>100</v>
      </c>
      <c r="E108" s="155" t="s">
        <v>25</v>
      </c>
      <c r="F108" s="169" t="s">
        <v>26</v>
      </c>
      <c r="G108" s="64" t="s">
        <v>103</v>
      </c>
    </row>
    <row r="109" spans="1:8" s="103" customFormat="1" x14ac:dyDescent="0.35">
      <c r="C109" s="198" t="s">
        <v>58</v>
      </c>
      <c r="D109" s="199" t="s">
        <v>83</v>
      </c>
      <c r="E109" s="175"/>
      <c r="F109" s="143"/>
      <c r="G109" s="67">
        <f>ROUND(Table81624[[#This Row],[Quantity]]*Table81624[[#This Row],[Price per Unit]],0)</f>
        <v>0</v>
      </c>
      <c r="H109" s="122"/>
    </row>
    <row r="110" spans="1:8" x14ac:dyDescent="0.35">
      <c r="C110" s="16" t="s">
        <v>58</v>
      </c>
      <c r="D110" s="186" t="s">
        <v>84</v>
      </c>
      <c r="E110" s="159"/>
      <c r="F110" s="147"/>
      <c r="G110" s="67">
        <f>ROUND(Table81624[[#This Row],[Quantity]]*Table81624[[#This Row],[Price per Unit]],0)</f>
        <v>0</v>
      </c>
    </row>
    <row r="111" spans="1:8" x14ac:dyDescent="0.35">
      <c r="C111" s="16"/>
      <c r="D111" s="186">
        <v>0</v>
      </c>
      <c r="E111" s="159"/>
      <c r="F111" s="147"/>
      <c r="G111" s="67">
        <f>ROUND(Table81624[[#This Row],[Quantity]]*Table81624[[#This Row],[Price per Unit]],0)</f>
        <v>0</v>
      </c>
    </row>
    <row r="112" spans="1:8" x14ac:dyDescent="0.35">
      <c r="C112" s="16"/>
      <c r="D112" s="186">
        <v>0</v>
      </c>
      <c r="E112" s="159"/>
      <c r="F112" s="147"/>
      <c r="G112" s="67">
        <f>ROUND(Table81624[[#This Row],[Quantity]]*Table81624[[#This Row],[Price per Unit]],0)</f>
        <v>0</v>
      </c>
    </row>
    <row r="113" spans="1:10" x14ac:dyDescent="0.35">
      <c r="C113" s="16"/>
      <c r="D113" s="186">
        <v>0</v>
      </c>
      <c r="E113" s="159"/>
      <c r="F113" s="147"/>
      <c r="G113" s="67">
        <f>ROUND(Table81624[[#This Row],[Quantity]]*Table81624[[#This Row],[Price per Unit]],0)</f>
        <v>0</v>
      </c>
    </row>
    <row r="114" spans="1:10" ht="24" thickBot="1" x14ac:dyDescent="0.4">
      <c r="C114" s="200"/>
      <c r="D114" s="201"/>
      <c r="E114" s="161"/>
      <c r="F114" s="202"/>
      <c r="G114" s="67">
        <f>ROUND(Table81624[[#This Row],[Quantity]]*Table81624[[#This Row],[Price per Unit]],0)</f>
        <v>0</v>
      </c>
    </row>
    <row r="115" spans="1:10" ht="24" thickBot="1" x14ac:dyDescent="0.4">
      <c r="C115" s="17" t="s">
        <v>41</v>
      </c>
      <c r="D115" s="18"/>
      <c r="E115" s="19"/>
      <c r="F115" s="19"/>
      <c r="G115" s="20">
        <f>SUM(G109:G114)</f>
        <v>0</v>
      </c>
    </row>
    <row r="116" spans="1:10" s="35" customFormat="1" ht="24" thickBot="1" x14ac:dyDescent="0.4">
      <c r="G116" s="41"/>
      <c r="H116" s="119"/>
    </row>
    <row r="117" spans="1:10" ht="24" thickBot="1" x14ac:dyDescent="0.4">
      <c r="A117" s="42" t="s">
        <v>76</v>
      </c>
      <c r="B117" s="104" t="s">
        <v>108</v>
      </c>
      <c r="C117" s="60"/>
      <c r="D117" s="60"/>
      <c r="E117" s="60"/>
      <c r="F117" s="60"/>
      <c r="G117" s="61"/>
      <c r="J117" s="105"/>
    </row>
    <row r="118" spans="1:10" ht="47.5" thickBot="1" x14ac:dyDescent="0.4">
      <c r="A118" s="106"/>
      <c r="B118" s="106"/>
      <c r="C118" s="87" t="s">
        <v>42</v>
      </c>
      <c r="D118" s="155" t="s">
        <v>43</v>
      </c>
      <c r="E118" s="102" t="s">
        <v>44</v>
      </c>
      <c r="F118" s="155" t="s">
        <v>45</v>
      </c>
      <c r="G118" s="64" t="s">
        <v>46</v>
      </c>
    </row>
    <row r="119" spans="1:10" ht="65" customHeight="1" x14ac:dyDescent="0.35">
      <c r="A119" s="31"/>
      <c r="B119" s="31"/>
      <c r="C119" s="187" t="s">
        <v>59</v>
      </c>
      <c r="D119" s="188">
        <v>0</v>
      </c>
      <c r="E119" s="189"/>
      <c r="F119" s="156">
        <v>0</v>
      </c>
      <c r="G119" s="116">
        <f>ROUND(Table91725[[#This Row],[IDC Rate]]*Table91725[[#This Row],[Base Amount**]],0)</f>
        <v>0</v>
      </c>
    </row>
    <row r="120" spans="1:10" x14ac:dyDescent="0.35">
      <c r="A120" s="31"/>
      <c r="B120" s="108"/>
      <c r="C120" s="107" t="s">
        <v>113</v>
      </c>
      <c r="D120" s="92"/>
      <c r="G120" s="193"/>
    </row>
    <row r="121" spans="1:10" ht="24" thickBot="1" x14ac:dyDescent="0.4">
      <c r="A121" s="31"/>
      <c r="B121" s="108"/>
      <c r="C121" s="194"/>
      <c r="D121" s="92"/>
      <c r="G121" s="193"/>
    </row>
    <row r="122" spans="1:10" x14ac:dyDescent="0.35">
      <c r="A122" s="31"/>
      <c r="B122" s="31"/>
      <c r="D122" s="92"/>
      <c r="F122" s="109" t="s">
        <v>47</v>
      </c>
      <c r="G122" s="110">
        <f>SUM(G119,G115,G105,G96,G85,G73,G45,G31)</f>
        <v>0</v>
      </c>
    </row>
    <row r="123" spans="1:10" ht="70.5" customHeight="1" thickBot="1" x14ac:dyDescent="0.4">
      <c r="A123" s="31"/>
      <c r="B123" s="113"/>
      <c r="F123" s="114" t="s">
        <v>75</v>
      </c>
      <c r="G123" s="115" t="e">
        <f>B17-G122</f>
        <v>#VALUE!</v>
      </c>
    </row>
  </sheetData>
  <sheetProtection formatCells="0" formatColumns="0" formatRows="0" insertRows="0"/>
  <conditionalFormatting sqref="G123">
    <cfRule type="cellIs" dxfId="155" priority="3" operator="greaterThan">
      <formula>0</formula>
    </cfRule>
    <cfRule type="cellIs" dxfId="154" priority="4" operator="lessThan">
      <formula>0</formula>
    </cfRule>
  </conditionalFormatting>
  <conditionalFormatting sqref="F123">
    <cfRule type="cellIs" dxfId="153" priority="1" operator="greaterThan">
      <formula>0</formula>
    </cfRule>
    <cfRule type="cellIs" dxfId="152" priority="2" operator="lessThan">
      <formula>0</formula>
    </cfRule>
  </conditionalFormatting>
  <dataValidations count="6">
    <dataValidation type="whole" errorStyle="warning" allowBlank="1" showInputMessage="1" showErrorMessage="1" errorTitle="Whole Numbers Only" error="Number of travelers should not contain a decimal. Only whole numbers are accepted. " sqref="F61:F65 F55:F59 F49:F53" xr:uid="{67CD5BCF-F792-47B8-8D82-5752AFA94C16}">
      <formula1>0</formula1>
      <formula2>100</formula2>
    </dataValidation>
    <dataValidation type="decimal" operator="greaterThanOrEqual" allowBlank="1" showInputMessage="1" showErrorMessage="1" errorTitle="Incorrect Cost Categorization" error="Equipment costs must be greater than or equal to $5,000. Costs less than $5,000 should be categorized under 'Supplies'." sqref="F77:F84" xr:uid="{0B4BCCE2-CE93-450A-AD95-FAFADAFD0111}">
      <formula1>5000</formula1>
    </dataValidation>
    <dataValidation type="decimal" operator="lessThanOrEqual" allowBlank="1" showInputMessage="1" showErrorMessage="1" errorTitle="Incorrect Cost Categorization" error="Supply cost should be no greater than $4,999. Costs greater than or equal to $5,000 should be categorized under _x000a_'Equipment'." sqref="F89:F95" xr:uid="{CC19BE5E-2A4E-44CA-8289-AE8A1942AD79}">
      <formula1>4999</formula1>
    </dataValidation>
    <dataValidation type="whole" operator="lessThanOrEqual" allowBlank="1" showInputMessage="1" showErrorMessage="1" errorTitle="Whole Numbers Only" error="Quantity should be given only as a whole number, please remove decimal amount. " sqref="E109:E114" xr:uid="{A3B28398-504C-40AA-B8E0-3E27E52331CD}">
      <formula1>9999</formula1>
    </dataValidation>
    <dataValidation type="whole" operator="lessThan" allowBlank="1" showInputMessage="1" showErrorMessage="1" sqref="E89:E95" xr:uid="{F1796590-D510-4220-A11C-4A8DE53E7686}">
      <formula1>9999</formula1>
    </dataValidation>
    <dataValidation type="custom" operator="lessThanOrEqual" allowBlank="1" showInputMessage="1" showErrorMessage="1" errorTitle="Consultant Cap Exceeded" error="The hourly rate for an individual consultant cannot exceed $91.95. _x000a__x000a_ Please see the FY24 Exchange Network Solicitation Notice, page D7 for further details._x000a_" sqref="F100:F104" xr:uid="{8400F89F-5F9A-42B1-8BC6-C203FD6B9796}">
      <formula1>IF(C100="Individual Consultant", F100&lt;=91.95, TRUE)</formula1>
    </dataValidation>
  </dataValidations>
  <pageMargins left="0.7" right="0.7" top="0.75" bottom="0.75" header="0.3" footer="0.3"/>
  <pageSetup orientation="portrait" horizontalDpi="1200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877F2D1B-9453-4040-99DA-D5C68F706157}">
          <x14:formula1>
            <xm:f>'Data Vali'!$F$2:$F$7</xm:f>
          </x14:formula1>
          <xm:sqref>C89:C95</xm:sqref>
        </x14:dataValidation>
        <x14:dataValidation type="list" showInputMessage="1" showErrorMessage="1" xr:uid="{9ADB07C3-A8DB-43DE-B2D5-D38F9F89A980}">
          <x14:formula1>
            <xm:f>'Data Vali'!$C$2:$C$10</xm:f>
          </x14:formula1>
          <xm:sqref>C109:C114</xm:sqref>
        </x14:dataValidation>
        <x14:dataValidation type="list" allowBlank="1" showInputMessage="1" showErrorMessage="1" xr:uid="{3E2B4033-328D-4ACC-A073-3B6AB727DEA6}">
          <x14:formula1>
            <xm:f>'Data Vali'!$A$2:$A$6</xm:f>
          </x14:formula1>
          <xm:sqref>D100:D104</xm:sqref>
        </x14:dataValidation>
        <x14:dataValidation type="list" showInputMessage="1" showErrorMessage="1" xr:uid="{D8903331-E182-4477-B521-6E3D0083C749}">
          <x14:formula1>
            <xm:f>'Data Vali'!$A$15:$A$18</xm:f>
          </x14:formula1>
          <xm:sqref>B122:C122 A17</xm:sqref>
        </x14:dataValidation>
        <x14:dataValidation type="list" showInputMessage="1" showErrorMessage="1" xr:uid="{19DD762F-90D1-4D0C-9019-8A953B7BB605}">
          <x14:formula1>
            <xm:f>'Data Vali'!$F$9:$F$12</xm:f>
          </x14:formula1>
          <xm:sqref>C100:C104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43CD-88BA-4B9F-8B09-75D64B080283}">
  <dimension ref="A1:M123"/>
  <sheetViews>
    <sheetView showZeros="0" topLeftCell="A107" zoomScale="34" zoomScaleNormal="100" workbookViewId="0">
      <selection activeCell="D77" sqref="D77"/>
    </sheetView>
  </sheetViews>
  <sheetFormatPr defaultColWidth="9.26953125" defaultRowHeight="23.5" x14ac:dyDescent="0.35"/>
  <cols>
    <col min="1" max="1" width="32.6328125" style="35" customWidth="1"/>
    <col min="2" max="2" width="32.36328125" style="35" customWidth="1"/>
    <col min="3" max="3" width="33.36328125" style="36" customWidth="1"/>
    <col min="4" max="4" width="35" style="36" customWidth="1"/>
    <col min="5" max="5" width="27" style="36" customWidth="1"/>
    <col min="6" max="6" width="34.81640625" style="36" customWidth="1"/>
    <col min="7" max="7" width="59.7265625" style="41" customWidth="1"/>
    <col min="8" max="8" width="11.26953125" style="118" bestFit="1" customWidth="1"/>
    <col min="9" max="9" width="12.1796875" style="25" bestFit="1" customWidth="1"/>
    <col min="10" max="16384" width="9.26953125" style="25"/>
  </cols>
  <sheetData>
    <row r="1" spans="1:8" ht="23.15" customHeight="1" x14ac:dyDescent="0.35">
      <c r="A1" s="207" t="s">
        <v>138</v>
      </c>
      <c r="B1" s="208"/>
      <c r="C1" s="23"/>
      <c r="D1" s="23"/>
      <c r="E1" s="23"/>
      <c r="F1" s="23"/>
      <c r="G1" s="24"/>
    </row>
    <row r="2" spans="1:8" s="29" customFormat="1" ht="23.15" customHeight="1" x14ac:dyDescent="0.35">
      <c r="A2" s="26" t="s">
        <v>89</v>
      </c>
      <c r="B2" s="27"/>
      <c r="C2" s="28"/>
      <c r="D2" s="28"/>
      <c r="E2" s="28"/>
      <c r="F2" s="28"/>
      <c r="G2" s="206"/>
      <c r="H2" s="205"/>
    </row>
    <row r="3" spans="1:8" x14ac:dyDescent="0.35">
      <c r="A3" s="30" t="s">
        <v>90</v>
      </c>
      <c r="B3" s="31"/>
      <c r="C3" s="28"/>
      <c r="D3" s="28"/>
      <c r="E3" s="28"/>
      <c r="F3" s="28"/>
      <c r="G3" s="32"/>
    </row>
    <row r="4" spans="1:8" x14ac:dyDescent="0.35">
      <c r="A4" s="30"/>
      <c r="B4" s="31"/>
      <c r="C4" s="28"/>
      <c r="D4" s="28"/>
      <c r="E4" s="28"/>
      <c r="F4" s="28"/>
      <c r="G4" s="32"/>
    </row>
    <row r="5" spans="1:8" x14ac:dyDescent="0.35">
      <c r="A5" s="30" t="s">
        <v>134</v>
      </c>
      <c r="B5" s="31"/>
      <c r="C5" s="28"/>
      <c r="D5" s="28"/>
      <c r="E5" s="28"/>
      <c r="F5" s="28"/>
      <c r="G5" s="125"/>
    </row>
    <row r="6" spans="1:8" x14ac:dyDescent="0.35">
      <c r="A6" s="30" t="s">
        <v>135</v>
      </c>
      <c r="B6" s="31"/>
      <c r="C6" s="28"/>
      <c r="D6" s="28"/>
      <c r="E6" s="28"/>
      <c r="F6" s="28"/>
      <c r="G6" s="125"/>
    </row>
    <row r="7" spans="1:8" x14ac:dyDescent="0.35">
      <c r="A7" s="30" t="s">
        <v>136</v>
      </c>
      <c r="B7" s="31"/>
      <c r="C7" s="28"/>
      <c r="D7" s="28"/>
      <c r="E7" s="28"/>
      <c r="F7" s="28"/>
      <c r="G7" s="32"/>
    </row>
    <row r="8" spans="1:8" x14ac:dyDescent="0.35">
      <c r="A8" s="30"/>
      <c r="B8" s="31"/>
      <c r="C8" s="28"/>
      <c r="D8" s="28"/>
      <c r="E8" s="28"/>
      <c r="F8" s="28"/>
      <c r="G8" s="32"/>
    </row>
    <row r="9" spans="1:8" x14ac:dyDescent="0.35">
      <c r="A9" s="130" t="s">
        <v>88</v>
      </c>
      <c r="B9" s="31"/>
      <c r="C9" s="28"/>
      <c r="D9" s="28"/>
      <c r="E9" s="28"/>
      <c r="F9" s="28"/>
      <c r="G9" s="32"/>
    </row>
    <row r="10" spans="1:8" x14ac:dyDescent="0.35">
      <c r="A10" s="33" t="s">
        <v>87</v>
      </c>
      <c r="B10" s="31"/>
      <c r="C10" s="28"/>
      <c r="D10" s="28"/>
      <c r="E10" s="28"/>
      <c r="F10" s="28"/>
      <c r="G10" s="32"/>
    </row>
    <row r="11" spans="1:8" x14ac:dyDescent="0.35">
      <c r="A11" s="33" t="s">
        <v>92</v>
      </c>
      <c r="B11" s="31"/>
      <c r="C11" s="28"/>
      <c r="D11" s="28"/>
      <c r="E11" s="28"/>
      <c r="F11" s="28"/>
      <c r="G11" s="32"/>
    </row>
    <row r="12" spans="1:8" x14ac:dyDescent="0.35">
      <c r="A12" s="34" t="s">
        <v>98</v>
      </c>
      <c r="B12" s="31"/>
      <c r="C12" s="28"/>
      <c r="D12" s="28"/>
      <c r="E12" s="28"/>
      <c r="F12" s="28"/>
      <c r="G12" s="32"/>
    </row>
    <row r="13" spans="1:8" ht="24" thickBot="1" x14ac:dyDescent="0.4">
      <c r="A13" s="131" t="s">
        <v>91</v>
      </c>
      <c r="B13" s="37"/>
      <c r="C13" s="132"/>
      <c r="D13" s="132"/>
      <c r="E13" s="132"/>
      <c r="F13" s="132"/>
      <c r="G13" s="38"/>
    </row>
    <row r="14" spans="1:8" s="135" customFormat="1" ht="24" thickBot="1" x14ac:dyDescent="0.4">
      <c r="A14" s="136" t="s">
        <v>93</v>
      </c>
      <c r="B14" s="133"/>
      <c r="C14" s="137"/>
      <c r="D14" s="137"/>
      <c r="E14" s="137"/>
      <c r="F14" s="137"/>
      <c r="G14" s="38"/>
      <c r="H14" s="134"/>
    </row>
    <row r="15" spans="1:8" x14ac:dyDescent="0.35">
      <c r="A15" s="40"/>
    </row>
    <row r="16" spans="1:8" x14ac:dyDescent="0.35">
      <c r="A16" s="111" t="s">
        <v>129</v>
      </c>
      <c r="B16" s="192" t="s">
        <v>111</v>
      </c>
    </row>
    <row r="17" spans="1:13" ht="47" x14ac:dyDescent="0.35">
      <c r="A17" s="192" t="s">
        <v>139</v>
      </c>
      <c r="B17" s="112" t="e">
        <f>VLOOKUP(A17,'Data Vali'!A15:B18,2,FALSE)</f>
        <v>#N/A</v>
      </c>
    </row>
    <row r="18" spans="1:13" ht="24" thickBot="1" x14ac:dyDescent="0.4">
      <c r="A18" s="40"/>
    </row>
    <row r="19" spans="1:13" ht="24" thickBot="1" x14ac:dyDescent="0.4">
      <c r="A19" s="42" t="s">
        <v>0</v>
      </c>
      <c r="B19" s="43"/>
      <c r="C19" s="43"/>
      <c r="D19" s="43"/>
      <c r="E19" s="43"/>
      <c r="F19" s="43"/>
      <c r="G19" s="44"/>
    </row>
    <row r="20" spans="1:13" ht="47.5" thickBot="1" x14ac:dyDescent="0.4">
      <c r="A20" s="138" t="s">
        <v>96</v>
      </c>
      <c r="B20" s="139" t="s">
        <v>95</v>
      </c>
      <c r="C20" s="140" t="s">
        <v>1</v>
      </c>
      <c r="D20" s="140" t="s">
        <v>2</v>
      </c>
      <c r="E20" s="45" t="s">
        <v>3</v>
      </c>
      <c r="F20" s="46" t="s">
        <v>94</v>
      </c>
      <c r="G20" s="46" t="s">
        <v>97</v>
      </c>
    </row>
    <row r="21" spans="1:13" x14ac:dyDescent="0.35">
      <c r="A21" s="141" t="s">
        <v>115</v>
      </c>
      <c r="B21" s="142" t="s">
        <v>114</v>
      </c>
      <c r="C21" s="143">
        <v>93012</v>
      </c>
      <c r="D21" s="144">
        <v>0.04</v>
      </c>
      <c r="E21" s="47">
        <f>(ROUND(Table15[[#This Row],[Annual Salary]],0)*(ROUND(Table15[[#This Row],[Percentage of Time]],2)))</f>
        <v>3720.48</v>
      </c>
      <c r="F21" s="9">
        <v>3</v>
      </c>
      <c r="G21" s="129">
        <f>Table15[[#This Row],[Annual Cost ]]*Table15[[#This Row],[Period of Performance 
(Standard is 3 Years)]]</f>
        <v>11161.44</v>
      </c>
    </row>
    <row r="22" spans="1:13" x14ac:dyDescent="0.35">
      <c r="A22" s="145" t="s">
        <v>116</v>
      </c>
      <c r="B22" s="146" t="s">
        <v>114</v>
      </c>
      <c r="C22" s="147">
        <v>89342</v>
      </c>
      <c r="D22" s="148">
        <v>0.15</v>
      </c>
      <c r="E22" s="47">
        <f>(ROUND(Table15[[#This Row],[Annual Salary]],0)*(ROUND(Table15[[#This Row],[Percentage of Time]],2)))</f>
        <v>13401.3</v>
      </c>
      <c r="F22" s="6">
        <v>3</v>
      </c>
      <c r="G22" s="129">
        <f>Table15[[#This Row],[Annual Cost ]]*Table15[[#This Row],[Period of Performance 
(Standard is 3 Years)]]</f>
        <v>40203.899999999994</v>
      </c>
    </row>
    <row r="23" spans="1:13" x14ac:dyDescent="0.35">
      <c r="A23" s="145" t="s">
        <v>117</v>
      </c>
      <c r="B23" s="146" t="s">
        <v>114</v>
      </c>
      <c r="C23" s="143">
        <v>75138</v>
      </c>
      <c r="D23" s="144">
        <v>0.2</v>
      </c>
      <c r="E23" s="47">
        <f>(ROUND(Table15[[#This Row],[Annual Salary]],0)*(ROUND(Table15[[#This Row],[Percentage of Time]],2)))</f>
        <v>15027.6</v>
      </c>
      <c r="F23" s="6">
        <v>3</v>
      </c>
      <c r="G23" s="129">
        <f>Table15[[#This Row],[Annual Cost ]]*Table15[[#This Row],[Period of Performance 
(Standard is 3 Years)]]</f>
        <v>45082.8</v>
      </c>
    </row>
    <row r="24" spans="1:13" x14ac:dyDescent="0.35">
      <c r="A24" s="145"/>
      <c r="B24" s="146"/>
      <c r="C24" s="143">
        <v>0</v>
      </c>
      <c r="D24" s="144">
        <v>0</v>
      </c>
      <c r="E24" s="47">
        <f>(ROUND(Table15[[#This Row],[Annual Salary]],0)*(ROUND(Table15[[#This Row],[Percentage of Time]],2)))</f>
        <v>0</v>
      </c>
      <c r="F24" s="6">
        <v>3</v>
      </c>
      <c r="G24" s="129">
        <f>Table15[[#This Row],[Annual Cost ]]*Table15[[#This Row],[Period of Performance 
(Standard is 3 Years)]]</f>
        <v>0</v>
      </c>
      <c r="M24" s="35"/>
    </row>
    <row r="25" spans="1:13" x14ac:dyDescent="0.35">
      <c r="A25" s="145"/>
      <c r="B25" s="146"/>
      <c r="C25" s="147">
        <v>0</v>
      </c>
      <c r="D25" s="148">
        <v>0</v>
      </c>
      <c r="E25" s="47">
        <f>(ROUND(Table15[[#This Row],[Annual Salary]],0)*(ROUND(Table15[[#This Row],[Percentage of Time]],2)))</f>
        <v>0</v>
      </c>
      <c r="F25" s="6">
        <v>3</v>
      </c>
      <c r="G25" s="129">
        <f>Table15[[#This Row],[Annual Cost ]]*Table15[[#This Row],[Period of Performance 
(Standard is 3 Years)]]</f>
        <v>0</v>
      </c>
    </row>
    <row r="26" spans="1:13" ht="22" customHeight="1" x14ac:dyDescent="0.35">
      <c r="A26" s="149"/>
      <c r="B26" s="150"/>
      <c r="C26" s="147"/>
      <c r="D26" s="148">
        <v>0</v>
      </c>
      <c r="E26" s="47">
        <f>(ROUND(Table15[[#This Row],[Annual Salary]],0)*(ROUND(Table15[[#This Row],[Percentage of Time]],2)))</f>
        <v>0</v>
      </c>
      <c r="F26" s="6">
        <v>3</v>
      </c>
      <c r="G26" s="129">
        <f>Table15[[#This Row],[Annual Cost ]]*Table15[[#This Row],[Period of Performance 
(Standard is 3 Years)]]</f>
        <v>0</v>
      </c>
    </row>
    <row r="27" spans="1:13" x14ac:dyDescent="0.35">
      <c r="A27" s="149"/>
      <c r="B27" s="150"/>
      <c r="C27" s="147"/>
      <c r="D27" s="148"/>
      <c r="E27" s="47">
        <f>(ROUND(Table15[[#This Row],[Annual Salary]],0)*(ROUND(Table15[[#This Row],[Percentage of Time]],2)))</f>
        <v>0</v>
      </c>
      <c r="F27" s="6">
        <v>3</v>
      </c>
      <c r="G27" s="129">
        <f>Table15[[#This Row],[Annual Cost ]]*Table15[[#This Row],[Period of Performance 
(Standard is 3 Years)]]</f>
        <v>0</v>
      </c>
    </row>
    <row r="28" spans="1:13" x14ac:dyDescent="0.35">
      <c r="A28" s="149"/>
      <c r="B28" s="150"/>
      <c r="C28" s="147"/>
      <c r="D28" s="148"/>
      <c r="E28" s="47">
        <f>(ROUND(Table15[[#This Row],[Annual Salary]],0)*(ROUND(Table15[[#This Row],[Percentage of Time]],2)))</f>
        <v>0</v>
      </c>
      <c r="F28" s="6">
        <v>3</v>
      </c>
      <c r="G28" s="129">
        <f>Table15[[#This Row],[Annual Cost ]]*Table15[[#This Row],[Period of Performance 
(Standard is 3 Years)]]</f>
        <v>0</v>
      </c>
    </row>
    <row r="29" spans="1:13" x14ac:dyDescent="0.35">
      <c r="A29" s="149"/>
      <c r="B29" s="150"/>
      <c r="C29" s="147"/>
      <c r="D29" s="148"/>
      <c r="E29" s="47">
        <f>(ROUND(Table15[[#This Row],[Annual Salary]],0)*(ROUND(Table15[[#This Row],[Percentage of Time]],2)))</f>
        <v>0</v>
      </c>
      <c r="F29" s="6">
        <v>3</v>
      </c>
      <c r="G29" s="129">
        <f>Table15[[#This Row],[Annual Cost ]]*Table15[[#This Row],[Period of Performance 
(Standard is 3 Years)]]</f>
        <v>0</v>
      </c>
    </row>
    <row r="30" spans="1:13" x14ac:dyDescent="0.35">
      <c r="A30" s="149"/>
      <c r="B30" s="150"/>
      <c r="C30" s="147"/>
      <c r="D30" s="148"/>
      <c r="E30" s="47">
        <f>(ROUND(Table15[[#This Row],[Annual Salary]],0)*(ROUND(Table15[[#This Row],[Percentage of Time]],2)))</f>
        <v>0</v>
      </c>
      <c r="F30" s="6">
        <v>3</v>
      </c>
      <c r="G30" s="129">
        <f>Table15[[#This Row],[Annual Cost ]]*Table15[[#This Row],[Period of Performance 
(Standard is 3 Years)]]</f>
        <v>0</v>
      </c>
    </row>
    <row r="31" spans="1:13" x14ac:dyDescent="0.35">
      <c r="A31" s="48" t="s">
        <v>4</v>
      </c>
      <c r="B31" s="49"/>
      <c r="C31" s="49"/>
      <c r="D31" s="49"/>
      <c r="E31" s="126"/>
      <c r="F31" s="50"/>
      <c r="G31" s="51">
        <f>SUM(G21:G30)</f>
        <v>96448.14</v>
      </c>
    </row>
    <row r="32" spans="1:13" s="35" customFormat="1" ht="24" thickBot="1" x14ac:dyDescent="0.4">
      <c r="E32" s="127"/>
      <c r="G32" s="41"/>
      <c r="H32" s="119"/>
    </row>
    <row r="33" spans="1:8" ht="24" thickBot="1" x14ac:dyDescent="0.4">
      <c r="A33" s="42" t="s">
        <v>5</v>
      </c>
      <c r="B33" s="43"/>
      <c r="C33" s="43"/>
      <c r="D33" s="43"/>
      <c r="E33" s="128"/>
      <c r="F33" s="43"/>
      <c r="G33" s="44"/>
    </row>
    <row r="34" spans="1:8" ht="24" thickBot="1" x14ac:dyDescent="0.4">
      <c r="C34" s="52" t="s">
        <v>6</v>
      </c>
      <c r="D34" s="45" t="s">
        <v>7</v>
      </c>
      <c r="E34" s="45" t="s">
        <v>99</v>
      </c>
      <c r="F34" s="151" t="s">
        <v>8</v>
      </c>
      <c r="G34" s="124" t="s">
        <v>107</v>
      </c>
    </row>
    <row r="35" spans="1:8" x14ac:dyDescent="0.35">
      <c r="C35" s="12" t="str">
        <f t="shared" ref="C35:D44" si="0">A21</f>
        <v>Program Manager</v>
      </c>
      <c r="D35" s="7" t="str">
        <f t="shared" si="0"/>
        <v>Firstname Lastname</v>
      </c>
      <c r="E35" s="117">
        <f t="shared" ref="E35:E44" si="1">G21</f>
        <v>11161.44</v>
      </c>
      <c r="F35" s="152">
        <v>0.34</v>
      </c>
      <c r="G35" s="123">
        <f>ROUND(Table211[[#This Row],[Personnel Cost ]]*(ROUND(Table211[[#This Row],[Fringe Benefit Rate]],2)),0)</f>
        <v>3795</v>
      </c>
    </row>
    <row r="36" spans="1:8" x14ac:dyDescent="0.35">
      <c r="C36" s="13" t="str">
        <f t="shared" si="0"/>
        <v>Env. Engineer</v>
      </c>
      <c r="D36" s="8" t="str">
        <f t="shared" si="0"/>
        <v>Firstname Lastname</v>
      </c>
      <c r="E36" s="117">
        <f t="shared" si="1"/>
        <v>40203.899999999994</v>
      </c>
      <c r="F36" s="152">
        <v>0.34</v>
      </c>
      <c r="G36" s="123">
        <f>ROUND(Table211[[#This Row],[Personnel Cost ]]*(ROUND(Table211[[#This Row],[Fringe Benefit Rate]],2)),0)</f>
        <v>13669</v>
      </c>
    </row>
    <row r="37" spans="1:8" x14ac:dyDescent="0.35">
      <c r="C37" s="13" t="str">
        <f t="shared" si="0"/>
        <v xml:space="preserve">Data Scientist </v>
      </c>
      <c r="D37" s="8" t="str">
        <f t="shared" si="0"/>
        <v>Firstname Lastname</v>
      </c>
      <c r="E37" s="117">
        <f t="shared" si="1"/>
        <v>45082.8</v>
      </c>
      <c r="F37" s="152">
        <v>0.34</v>
      </c>
      <c r="G37" s="123">
        <f>ROUND(Table211[[#This Row],[Personnel Cost ]]*(ROUND(Table211[[#This Row],[Fringe Benefit Rate]],2)),0)</f>
        <v>15328</v>
      </c>
    </row>
    <row r="38" spans="1:8" x14ac:dyDescent="0.35">
      <c r="C38" s="13">
        <f t="shared" si="0"/>
        <v>0</v>
      </c>
      <c r="D38" s="8">
        <f t="shared" si="0"/>
        <v>0</v>
      </c>
      <c r="E38" s="117">
        <f t="shared" si="1"/>
        <v>0</v>
      </c>
      <c r="F38" s="153">
        <v>0</v>
      </c>
      <c r="G38" s="123">
        <f>ROUND(Table211[[#This Row],[Personnel Cost ]]*(ROUND(Table211[[#This Row],[Fringe Benefit Rate]],2)),0)</f>
        <v>0</v>
      </c>
    </row>
    <row r="39" spans="1:8" x14ac:dyDescent="0.35">
      <c r="C39" s="13">
        <f t="shared" si="0"/>
        <v>0</v>
      </c>
      <c r="D39" s="8">
        <f t="shared" si="0"/>
        <v>0</v>
      </c>
      <c r="E39" s="117">
        <f t="shared" si="1"/>
        <v>0</v>
      </c>
      <c r="F39" s="152">
        <v>0</v>
      </c>
      <c r="G39" s="123">
        <f>ROUND(Table211[[#This Row],[Personnel Cost ]]*(ROUND(Table211[[#This Row],[Fringe Benefit Rate]],2)),0)</f>
        <v>0</v>
      </c>
    </row>
    <row r="40" spans="1:8" x14ac:dyDescent="0.35">
      <c r="C40" s="13">
        <f t="shared" si="0"/>
        <v>0</v>
      </c>
      <c r="D40" s="8">
        <f t="shared" si="0"/>
        <v>0</v>
      </c>
      <c r="E40" s="117">
        <f t="shared" si="1"/>
        <v>0</v>
      </c>
      <c r="F40" s="152">
        <v>0</v>
      </c>
      <c r="G40" s="123">
        <f>ROUND(Table211[[#This Row],[Personnel Cost ]]*(ROUND(Table211[[#This Row],[Fringe Benefit Rate]],2)),0)</f>
        <v>0</v>
      </c>
    </row>
    <row r="41" spans="1:8" x14ac:dyDescent="0.35">
      <c r="C41" s="13">
        <f t="shared" si="0"/>
        <v>0</v>
      </c>
      <c r="D41" s="8">
        <f t="shared" si="0"/>
        <v>0</v>
      </c>
      <c r="E41" s="117">
        <f t="shared" si="1"/>
        <v>0</v>
      </c>
      <c r="F41" s="152"/>
      <c r="G41" s="123">
        <f>ROUND(Table211[[#This Row],[Personnel Cost ]]*(ROUND(Table211[[#This Row],[Fringe Benefit Rate]],2)),0)</f>
        <v>0</v>
      </c>
    </row>
    <row r="42" spans="1:8" x14ac:dyDescent="0.35">
      <c r="C42" s="13">
        <f t="shared" si="0"/>
        <v>0</v>
      </c>
      <c r="D42" s="8">
        <f t="shared" si="0"/>
        <v>0</v>
      </c>
      <c r="E42" s="117">
        <f t="shared" si="1"/>
        <v>0</v>
      </c>
      <c r="F42" s="154"/>
      <c r="G42" s="123">
        <f>ROUND(Table211[[#This Row],[Personnel Cost ]]*(ROUND(Table211[[#This Row],[Fringe Benefit Rate]],2)),0)</f>
        <v>0</v>
      </c>
    </row>
    <row r="43" spans="1:8" x14ac:dyDescent="0.35">
      <c r="C43" s="13">
        <f t="shared" si="0"/>
        <v>0</v>
      </c>
      <c r="D43" s="8">
        <f t="shared" si="0"/>
        <v>0</v>
      </c>
      <c r="E43" s="117">
        <f t="shared" si="1"/>
        <v>0</v>
      </c>
      <c r="F43" s="154"/>
      <c r="G43" s="123">
        <f>ROUND(Table211[[#This Row],[Personnel Cost ]]*(ROUND(Table211[[#This Row],[Fringe Benefit Rate]],2)),0)</f>
        <v>0</v>
      </c>
    </row>
    <row r="44" spans="1:8" x14ac:dyDescent="0.35">
      <c r="C44" s="13">
        <f t="shared" si="0"/>
        <v>0</v>
      </c>
      <c r="D44" s="8">
        <f t="shared" si="0"/>
        <v>0</v>
      </c>
      <c r="E44" s="117">
        <f t="shared" si="1"/>
        <v>0</v>
      </c>
      <c r="F44" s="152"/>
      <c r="G44" s="123">
        <f>ROUND(Table211[[#This Row],[Personnel Cost ]]*(ROUND(Table211[[#This Row],[Fringe Benefit Rate]],2)),0)</f>
        <v>0</v>
      </c>
      <c r="H44" s="120"/>
    </row>
    <row r="45" spans="1:8" x14ac:dyDescent="0.35">
      <c r="A45" s="54"/>
      <c r="B45" s="31"/>
      <c r="C45" s="55" t="s">
        <v>9</v>
      </c>
      <c r="D45" s="56"/>
      <c r="E45" s="56"/>
      <c r="F45" s="57"/>
      <c r="G45" s="58">
        <f>SUM(G35:G44)</f>
        <v>32792</v>
      </c>
    </row>
    <row r="46" spans="1:8" s="31" customFormat="1" ht="24" thickBot="1" x14ac:dyDescent="0.4">
      <c r="G46" s="39"/>
      <c r="H46" s="106"/>
    </row>
    <row r="47" spans="1:8" ht="26.15" customHeight="1" thickBot="1" x14ac:dyDescent="0.4">
      <c r="A47" s="59" t="s">
        <v>10</v>
      </c>
      <c r="B47" s="59"/>
      <c r="C47" s="60"/>
      <c r="D47" s="60"/>
      <c r="E47" s="60"/>
      <c r="F47" s="60"/>
      <c r="G47" s="61"/>
    </row>
    <row r="48" spans="1:8" ht="24" thickBot="1" x14ac:dyDescent="0.4">
      <c r="B48" s="62" t="s">
        <v>11</v>
      </c>
      <c r="C48" s="63" t="s">
        <v>12</v>
      </c>
      <c r="D48" s="155" t="s">
        <v>13</v>
      </c>
      <c r="E48" s="155" t="s">
        <v>14</v>
      </c>
      <c r="F48" s="155" t="s">
        <v>15</v>
      </c>
      <c r="G48" s="64" t="s">
        <v>106</v>
      </c>
    </row>
    <row r="49" spans="2:8" x14ac:dyDescent="0.35">
      <c r="B49" s="65"/>
      <c r="C49" s="66" t="s">
        <v>16</v>
      </c>
      <c r="D49" s="156">
        <v>340</v>
      </c>
      <c r="E49" s="157" t="s">
        <v>17</v>
      </c>
      <c r="F49" s="158">
        <v>2</v>
      </c>
      <c r="G49" s="68">
        <f>(ROUND(Table312[[#This Row],[Estimated Cost]],0)*(ROUND(Table312[[#This Row],['# of Travelers]],0)))</f>
        <v>680</v>
      </c>
    </row>
    <row r="50" spans="2:8" x14ac:dyDescent="0.35">
      <c r="B50" s="65"/>
      <c r="C50" s="66" t="s">
        <v>18</v>
      </c>
      <c r="D50" s="5">
        <v>176</v>
      </c>
      <c r="E50" s="159">
        <v>4</v>
      </c>
      <c r="F50" s="159">
        <v>2</v>
      </c>
      <c r="G50" s="68">
        <f>(ROUND(Table312[[#This Row],[Estimated Cost]],0)*ROUND(Table312[[#This Row],[Duration]],0)*ROUND(Table312[[#This Row],['# of Travelers]],0))</f>
        <v>1408</v>
      </c>
    </row>
    <row r="51" spans="2:8" x14ac:dyDescent="0.35">
      <c r="B51" s="69">
        <v>1</v>
      </c>
      <c r="C51" s="70" t="s">
        <v>19</v>
      </c>
      <c r="D51" s="5">
        <v>0</v>
      </c>
      <c r="E51" s="159">
        <v>0</v>
      </c>
      <c r="F51" s="160">
        <v>0</v>
      </c>
      <c r="G51" s="68">
        <f>(ROUND(Table312[[#This Row],[Estimated Cost]],0)*ROUND(Table312[[#This Row],[Duration]],0)*ROUND(Table312[[#This Row],['# of Travelers]],0))</f>
        <v>0</v>
      </c>
    </row>
    <row r="52" spans="2:8" x14ac:dyDescent="0.35">
      <c r="B52" s="65"/>
      <c r="C52" s="70" t="s">
        <v>20</v>
      </c>
      <c r="D52" s="5">
        <v>0</v>
      </c>
      <c r="E52" s="159">
        <v>0</v>
      </c>
      <c r="F52" s="160">
        <v>0</v>
      </c>
      <c r="G52" s="68">
        <f>(ROUND(Table312[[#This Row],[Estimated Cost]],0)*ROUND(Table312[[#This Row],[Duration]],0)*ROUND(Table312[[#This Row],['# of Travelers]],0))</f>
        <v>0</v>
      </c>
    </row>
    <row r="53" spans="2:8" ht="24" thickBot="1" x14ac:dyDescent="0.4">
      <c r="B53" s="65"/>
      <c r="C53" s="71" t="s">
        <v>53</v>
      </c>
      <c r="D53" s="10">
        <v>0</v>
      </c>
      <c r="E53" s="161">
        <v>0</v>
      </c>
      <c r="F53" s="162">
        <v>0</v>
      </c>
      <c r="G53" s="68">
        <f>(ROUND(Table312[[#This Row],[Estimated Cost]],0)*ROUND(Table312[[#This Row],[Duration]],0)*ROUND(Table312[[#This Row],['# of Travelers]],0))</f>
        <v>0</v>
      </c>
    </row>
    <row r="54" spans="2:8" ht="24" thickBot="1" x14ac:dyDescent="0.4">
      <c r="B54" s="72" t="s">
        <v>21</v>
      </c>
      <c r="C54" s="72"/>
      <c r="D54" s="11"/>
      <c r="E54" s="11"/>
      <c r="F54" s="11"/>
      <c r="G54" s="73">
        <f>SUM(G49:G53)</f>
        <v>2088</v>
      </c>
    </row>
    <row r="55" spans="2:8" hidden="1" x14ac:dyDescent="0.35">
      <c r="B55" s="65"/>
      <c r="C55" s="7" t="s">
        <v>16</v>
      </c>
      <c r="D55" s="156">
        <v>0</v>
      </c>
      <c r="E55" s="157" t="s">
        <v>17</v>
      </c>
      <c r="F55" s="158">
        <v>0</v>
      </c>
      <c r="G55" s="68">
        <f>(ROUND(Table312[[#This Row],[Estimated Cost]],0)*(ROUND(Table312[[#This Row],['# of Travelers]],0)))</f>
        <v>0</v>
      </c>
    </row>
    <row r="56" spans="2:8" hidden="1" x14ac:dyDescent="0.35">
      <c r="B56" s="65"/>
      <c r="C56" s="66" t="s">
        <v>18</v>
      </c>
      <c r="D56" s="5">
        <v>0</v>
      </c>
      <c r="E56" s="159">
        <v>0</v>
      </c>
      <c r="F56" s="159">
        <v>0</v>
      </c>
      <c r="G56" s="68">
        <f>(ROUND(Table312[[#This Row],[Estimated Cost]],0)*ROUND(Table312[[#This Row],[Duration]],0)*ROUND(Table312[[#This Row],['# of Travelers]],0))</f>
        <v>0</v>
      </c>
    </row>
    <row r="57" spans="2:8" hidden="1" x14ac:dyDescent="0.35">
      <c r="B57" s="69">
        <v>2</v>
      </c>
      <c r="C57" s="70" t="s">
        <v>19</v>
      </c>
      <c r="D57" s="5">
        <v>0</v>
      </c>
      <c r="E57" s="159">
        <v>0</v>
      </c>
      <c r="F57" s="160">
        <v>0</v>
      </c>
      <c r="G57" s="68">
        <f>(ROUND(Table312[[#This Row],[Estimated Cost]],0)*ROUND(Table312[[#This Row],[Duration]],0)*ROUND(Table312[[#This Row],['# of Travelers]],0))</f>
        <v>0</v>
      </c>
      <c r="H57" s="121"/>
    </row>
    <row r="58" spans="2:8" hidden="1" x14ac:dyDescent="0.35">
      <c r="B58" s="65"/>
      <c r="C58" s="74" t="s">
        <v>20</v>
      </c>
      <c r="D58" s="5">
        <v>0</v>
      </c>
      <c r="E58" s="159">
        <v>0</v>
      </c>
      <c r="F58" s="160">
        <v>0</v>
      </c>
      <c r="G58" s="68">
        <f>(ROUND(Table312[[#This Row],[Estimated Cost]],0)*ROUND(Table312[[#This Row],[Duration]],0)*ROUND(Table312[[#This Row],['# of Travelers]],0))</f>
        <v>0</v>
      </c>
      <c r="H58" s="121"/>
    </row>
    <row r="59" spans="2:8" ht="24" hidden="1" thickBot="1" x14ac:dyDescent="0.4">
      <c r="B59" s="65"/>
      <c r="C59" s="71" t="s">
        <v>53</v>
      </c>
      <c r="D59" s="10">
        <v>0</v>
      </c>
      <c r="E59" s="161">
        <v>0</v>
      </c>
      <c r="F59" s="162">
        <v>0</v>
      </c>
      <c r="G59" s="68">
        <f>(ROUND(Table312[[#This Row],[Estimated Cost]],0)*ROUND(Table312[[#This Row],[Duration]],0)*ROUND(Table312[[#This Row],['# of Travelers]],0))</f>
        <v>0</v>
      </c>
    </row>
    <row r="60" spans="2:8" ht="24" hidden="1" thickBot="1" x14ac:dyDescent="0.4">
      <c r="B60" s="72" t="s">
        <v>22</v>
      </c>
      <c r="C60" s="72"/>
      <c r="D60" s="11"/>
      <c r="E60" s="11"/>
      <c r="F60" s="11"/>
      <c r="G60" s="73">
        <f>SUM(G55:G59)</f>
        <v>0</v>
      </c>
    </row>
    <row r="61" spans="2:8" ht="22" hidden="1" customHeight="1" x14ac:dyDescent="0.35">
      <c r="B61" s="65"/>
      <c r="C61" s="7" t="s">
        <v>16</v>
      </c>
      <c r="D61" s="156">
        <v>0</v>
      </c>
      <c r="E61" s="157" t="s">
        <v>17</v>
      </c>
      <c r="F61" s="158">
        <v>0</v>
      </c>
      <c r="G61" s="68">
        <f>(ROUND(Table312[[#This Row],[Estimated Cost]],0)*(ROUND(Table312[[#This Row],['# of Travelers]],0)))</f>
        <v>0</v>
      </c>
    </row>
    <row r="62" spans="2:8" hidden="1" x14ac:dyDescent="0.35">
      <c r="B62" s="65"/>
      <c r="C62" s="66" t="s">
        <v>18</v>
      </c>
      <c r="D62" s="5">
        <v>0</v>
      </c>
      <c r="E62" s="159"/>
      <c r="F62" s="159">
        <v>0</v>
      </c>
      <c r="G62" s="68">
        <f>(ROUND(Table312[[#This Row],[Estimated Cost]],0)*ROUND(Table312[[#This Row],[Duration]],0)*ROUND(Table312[[#This Row],['# of Travelers]],0))</f>
        <v>0</v>
      </c>
    </row>
    <row r="63" spans="2:8" hidden="1" x14ac:dyDescent="0.35">
      <c r="B63" s="69">
        <v>3</v>
      </c>
      <c r="C63" s="70" t="s">
        <v>19</v>
      </c>
      <c r="D63" s="5">
        <v>0</v>
      </c>
      <c r="E63" s="159">
        <v>0</v>
      </c>
      <c r="F63" s="160">
        <v>0</v>
      </c>
      <c r="G63" s="68">
        <f>(ROUND(Table312[[#This Row],[Estimated Cost]],0)*ROUND(Table312[[#This Row],[Duration]],0)*ROUND(Table312[[#This Row],['# of Travelers]],0))</f>
        <v>0</v>
      </c>
    </row>
    <row r="64" spans="2:8" hidden="1" x14ac:dyDescent="0.35">
      <c r="B64" s="65"/>
      <c r="C64" s="74" t="s">
        <v>20</v>
      </c>
      <c r="D64" s="5">
        <v>0</v>
      </c>
      <c r="E64" s="159">
        <v>0</v>
      </c>
      <c r="F64" s="160">
        <v>0</v>
      </c>
      <c r="G64" s="68">
        <f>(ROUND(Table312[[#This Row],[Estimated Cost]],0)*ROUND(Table312[[#This Row],[Duration]],0)*ROUND(Table312[[#This Row],['# of Travelers]],0))</f>
        <v>0</v>
      </c>
    </row>
    <row r="65" spans="1:8" ht="24" hidden="1" thickBot="1" x14ac:dyDescent="0.4">
      <c r="B65" s="65"/>
      <c r="C65" s="71" t="s">
        <v>53</v>
      </c>
      <c r="D65" s="10">
        <v>0</v>
      </c>
      <c r="E65" s="161">
        <v>0</v>
      </c>
      <c r="F65" s="162">
        <v>0</v>
      </c>
      <c r="G65" s="68">
        <f>(ROUND(Table312[[#This Row],[Estimated Cost]],0)*ROUND(Table312[[#This Row],[Duration]],0)*ROUND(Table312[[#This Row],['# of Travelers]],0))</f>
        <v>0</v>
      </c>
    </row>
    <row r="66" spans="1:8" ht="24" hidden="1" thickBot="1" x14ac:dyDescent="0.4">
      <c r="B66" s="72" t="s">
        <v>23</v>
      </c>
      <c r="C66" s="72"/>
      <c r="D66" s="11"/>
      <c r="E66" s="11"/>
      <c r="F66" s="11"/>
      <c r="G66" s="73">
        <f>SUM(G61:G65)</f>
        <v>0</v>
      </c>
    </row>
    <row r="67" spans="1:8" hidden="1" x14ac:dyDescent="0.35">
      <c r="B67" s="65"/>
      <c r="C67" s="7" t="s">
        <v>16</v>
      </c>
      <c r="D67" s="10">
        <v>0</v>
      </c>
      <c r="E67" s="157" t="s">
        <v>17</v>
      </c>
      <c r="F67" s="162"/>
      <c r="G67" s="68">
        <f>(ROUND(Table312[[#This Row],[Estimated Cost]],0)*(ROUND(Table312[[#This Row],['# of Travelers]],0)))</f>
        <v>0</v>
      </c>
    </row>
    <row r="68" spans="1:8" hidden="1" x14ac:dyDescent="0.35">
      <c r="B68" s="65"/>
      <c r="C68" s="66" t="s">
        <v>18</v>
      </c>
      <c r="D68" s="10">
        <v>0</v>
      </c>
      <c r="E68" s="161"/>
      <c r="F68" s="162"/>
      <c r="G68" s="68">
        <f>(ROUND(Table312[[#This Row],[Estimated Cost]],0)*ROUND(Table312[[#This Row],[Duration]],0)*ROUND(Table312[[#This Row],['# of Travelers]],0))</f>
        <v>0</v>
      </c>
    </row>
    <row r="69" spans="1:8" hidden="1" x14ac:dyDescent="0.35">
      <c r="B69" s="69">
        <v>4</v>
      </c>
      <c r="C69" s="70" t="s">
        <v>19</v>
      </c>
      <c r="D69" s="10">
        <v>0</v>
      </c>
      <c r="E69" s="161"/>
      <c r="F69" s="162"/>
      <c r="G69" s="68">
        <f>(ROUND(Table312[[#This Row],[Estimated Cost]],0)*ROUND(Table312[[#This Row],[Duration]],0)*ROUND(Table312[[#This Row],['# of Travelers]],0))</f>
        <v>0</v>
      </c>
    </row>
    <row r="70" spans="1:8" hidden="1" x14ac:dyDescent="0.35">
      <c r="B70" s="65"/>
      <c r="C70" s="74" t="s">
        <v>20</v>
      </c>
      <c r="D70" s="10">
        <v>0</v>
      </c>
      <c r="E70" s="161"/>
      <c r="F70" s="162"/>
      <c r="G70" s="68">
        <f>(ROUND(Table312[[#This Row],[Estimated Cost]],0)*ROUND(Table312[[#This Row],[Duration]],0)*ROUND(Table312[[#This Row],['# of Travelers]],0))</f>
        <v>0</v>
      </c>
    </row>
    <row r="71" spans="1:8" ht="24" hidden="1" thickBot="1" x14ac:dyDescent="0.4">
      <c r="B71" s="65"/>
      <c r="C71" s="71" t="s">
        <v>53</v>
      </c>
      <c r="D71" s="10">
        <v>0</v>
      </c>
      <c r="E71" s="161"/>
      <c r="F71" s="162"/>
      <c r="G71" s="68">
        <f>(ROUND(Table312[[#This Row],[Estimated Cost]],0)*ROUND(Table312[[#This Row],[Duration]],0)*ROUND(Table312[[#This Row],['# of Travelers]],0))</f>
        <v>0</v>
      </c>
    </row>
    <row r="72" spans="1:8" ht="24" hidden="1" thickBot="1" x14ac:dyDescent="0.4">
      <c r="B72" s="72" t="s">
        <v>85</v>
      </c>
      <c r="C72" s="72"/>
      <c r="D72" s="11"/>
      <c r="E72" s="11"/>
      <c r="F72" s="11"/>
      <c r="G72" s="73">
        <f>SUM(G67:G71)</f>
        <v>0</v>
      </c>
    </row>
    <row r="73" spans="1:8" x14ac:dyDescent="0.35">
      <c r="B73" s="55" t="s">
        <v>24</v>
      </c>
      <c r="C73" s="75"/>
      <c r="D73" s="75"/>
      <c r="E73" s="75"/>
      <c r="F73" s="75"/>
      <c r="G73" s="76">
        <f>SUM(G54,G60,G66,G72)</f>
        <v>2088</v>
      </c>
    </row>
    <row r="74" spans="1:8" s="35" customFormat="1" ht="24" thickBot="1" x14ac:dyDescent="0.4">
      <c r="G74" s="41"/>
      <c r="H74" s="119"/>
    </row>
    <row r="75" spans="1:8" ht="24" thickBot="1" x14ac:dyDescent="0.4">
      <c r="A75" s="77" t="s">
        <v>78</v>
      </c>
      <c r="B75" s="190" t="s">
        <v>79</v>
      </c>
      <c r="C75" s="78"/>
      <c r="D75" s="78"/>
      <c r="E75" s="78"/>
      <c r="F75" s="78"/>
      <c r="G75" s="79"/>
    </row>
    <row r="76" spans="1:8" ht="26.15" customHeight="1" thickBot="1" x14ac:dyDescent="0.4">
      <c r="D76" s="172" t="s">
        <v>100</v>
      </c>
      <c r="E76" s="173" t="s">
        <v>25</v>
      </c>
      <c r="F76" s="173" t="s">
        <v>26</v>
      </c>
      <c r="G76" s="80" t="s">
        <v>105</v>
      </c>
    </row>
    <row r="77" spans="1:8" ht="24" thickBot="1" x14ac:dyDescent="0.4">
      <c r="D77" s="174" t="s">
        <v>140</v>
      </c>
      <c r="E77" s="175">
        <v>2</v>
      </c>
      <c r="F77" s="163">
        <v>6704</v>
      </c>
      <c r="G77" s="81">
        <f>(ROUND(Table513[[#This Row],[Quantity]],0)*ROUND(Table513[[#This Row],[Price per Unit]],0))</f>
        <v>13408</v>
      </c>
    </row>
    <row r="78" spans="1:8" ht="24" thickBot="1" x14ac:dyDescent="0.4">
      <c r="D78" s="176" t="s">
        <v>118</v>
      </c>
      <c r="E78" s="159">
        <v>1</v>
      </c>
      <c r="F78" s="163">
        <v>10023</v>
      </c>
      <c r="G78" s="82">
        <f>(ROUND(Table513[[#This Row],[Quantity]],0)*ROUND(Table513[[#This Row],[Price per Unit]],0))</f>
        <v>10023</v>
      </c>
    </row>
    <row r="79" spans="1:8" ht="24" thickBot="1" x14ac:dyDescent="0.4">
      <c r="D79" s="176" t="s">
        <v>119</v>
      </c>
      <c r="E79" s="159">
        <v>4</v>
      </c>
      <c r="F79" s="163">
        <v>8123</v>
      </c>
      <c r="G79" s="82">
        <f>(ROUND(Table513[[#This Row],[Quantity]],0)*ROUND(Table513[[#This Row],[Price per Unit]],0))</f>
        <v>32492</v>
      </c>
    </row>
    <row r="80" spans="1:8" ht="24" hidden="1" thickBot="1" x14ac:dyDescent="0.4">
      <c r="D80" s="176"/>
      <c r="E80" s="159">
        <v>0</v>
      </c>
      <c r="F80" s="163">
        <v>0</v>
      </c>
      <c r="G80" s="82">
        <f>(ROUND(Table513[[#This Row],[Quantity]],0)*ROUND(Table513[[#This Row],[Price per Unit]],0))</f>
        <v>0</v>
      </c>
    </row>
    <row r="81" spans="1:8" ht="24" hidden="1" thickBot="1" x14ac:dyDescent="0.4">
      <c r="D81" s="176"/>
      <c r="E81" s="159">
        <v>0</v>
      </c>
      <c r="F81" s="177">
        <v>0</v>
      </c>
      <c r="G81" s="82">
        <f>(ROUND(Table513[[#This Row],[Quantity]],0)*ROUND(Table513[[#This Row],[Price per Unit]],0))</f>
        <v>0</v>
      </c>
    </row>
    <row r="82" spans="1:8" ht="24" hidden="1" thickBot="1" x14ac:dyDescent="0.4">
      <c r="D82" s="176"/>
      <c r="E82" s="159">
        <v>0</v>
      </c>
      <c r="F82" s="177">
        <v>0</v>
      </c>
      <c r="G82" s="82">
        <f>(ROUND(Table513[[#This Row],[Quantity]],0)*ROUND(Table513[[#This Row],[Price per Unit]],0))</f>
        <v>0</v>
      </c>
    </row>
    <row r="83" spans="1:8" ht="24" hidden="1" thickBot="1" x14ac:dyDescent="0.4">
      <c r="D83" s="176"/>
      <c r="E83" s="159">
        <v>0</v>
      </c>
      <c r="F83" s="163">
        <v>0</v>
      </c>
      <c r="G83" s="82">
        <f>(ROUND(Table513[[#This Row],[Quantity]],0)*ROUND(Table513[[#This Row],[Price per Unit]],0))</f>
        <v>0</v>
      </c>
    </row>
    <row r="84" spans="1:8" ht="24" hidden="1" thickBot="1" x14ac:dyDescent="0.4">
      <c r="D84" s="178"/>
      <c r="E84" s="161">
        <v>0</v>
      </c>
      <c r="F84" s="179">
        <v>0</v>
      </c>
      <c r="G84" s="82">
        <f>(ROUND(Table513[[#This Row],[Quantity]],0)*ROUND(Table513[[#This Row],[Price per Unit]],0))</f>
        <v>0</v>
      </c>
    </row>
    <row r="85" spans="1:8" x14ac:dyDescent="0.35">
      <c r="D85" s="83" t="s">
        <v>27</v>
      </c>
      <c r="E85" s="84"/>
      <c r="F85" s="84"/>
      <c r="G85" s="76">
        <f>SUM(G77:G84)</f>
        <v>55923</v>
      </c>
    </row>
    <row r="86" spans="1:8" s="35" customFormat="1" ht="24" thickBot="1" x14ac:dyDescent="0.4">
      <c r="G86" s="41"/>
      <c r="H86" s="119"/>
    </row>
    <row r="87" spans="1:8" ht="24" thickBot="1" x14ac:dyDescent="0.4">
      <c r="A87" s="85" t="s">
        <v>28</v>
      </c>
      <c r="B87" s="191" t="s">
        <v>110</v>
      </c>
      <c r="C87" s="86"/>
      <c r="D87" s="86"/>
      <c r="E87" s="86"/>
      <c r="F87" s="86"/>
      <c r="G87" s="61"/>
    </row>
    <row r="88" spans="1:8" ht="26.15" customHeight="1" thickBot="1" x14ac:dyDescent="0.4">
      <c r="C88" s="180" t="s">
        <v>29</v>
      </c>
      <c r="D88" s="181" t="s">
        <v>100</v>
      </c>
      <c r="E88" s="155" t="s">
        <v>25</v>
      </c>
      <c r="F88" s="180" t="s">
        <v>26</v>
      </c>
      <c r="G88" s="64" t="s">
        <v>104</v>
      </c>
    </row>
    <row r="89" spans="1:8" ht="24" thickBot="1" x14ac:dyDescent="0.4">
      <c r="C89" s="182" t="s">
        <v>64</v>
      </c>
      <c r="D89" s="183" t="s">
        <v>121</v>
      </c>
      <c r="E89" s="175">
        <v>15</v>
      </c>
      <c r="F89" s="184">
        <v>63</v>
      </c>
      <c r="G89" s="88">
        <f>ROUND(Table614[[#This Row],[Quantity]]*Table614[[#This Row],[Price per Unit]],0)</f>
        <v>945</v>
      </c>
    </row>
    <row r="90" spans="1:8" x14ac:dyDescent="0.35">
      <c r="C90" s="185" t="s">
        <v>31</v>
      </c>
      <c r="D90" s="183" t="s">
        <v>120</v>
      </c>
      <c r="E90" s="159">
        <v>10</v>
      </c>
      <c r="F90" s="14">
        <v>450</v>
      </c>
      <c r="G90" s="88">
        <f>ROUND(Table614[[#This Row],[Quantity]]*Table614[[#This Row],[Price per Unit]],0)</f>
        <v>4500</v>
      </c>
    </row>
    <row r="91" spans="1:8" ht="24" hidden="1" thickBot="1" x14ac:dyDescent="0.4">
      <c r="C91" s="185"/>
      <c r="D91" s="183" t="s">
        <v>82</v>
      </c>
      <c r="E91" s="159">
        <v>0</v>
      </c>
      <c r="F91" s="14">
        <v>0</v>
      </c>
      <c r="G91" s="88">
        <f>ROUND(Table614[[#This Row],[Quantity]]*Table614[[#This Row],[Price per Unit]],0)</f>
        <v>0</v>
      </c>
    </row>
    <row r="92" spans="1:8" ht="24" hidden="1" thickBot="1" x14ac:dyDescent="0.4">
      <c r="C92" s="16"/>
      <c r="D92" s="186"/>
      <c r="E92" s="159"/>
      <c r="F92" s="14">
        <v>0</v>
      </c>
      <c r="G92" s="88">
        <f>ROUND(Table614[[#This Row],[Quantity]]*Table614[[#This Row],[Price per Unit]],0)</f>
        <v>0</v>
      </c>
    </row>
    <row r="93" spans="1:8" ht="24" hidden="1" thickBot="1" x14ac:dyDescent="0.4">
      <c r="C93" s="16"/>
      <c r="D93" s="186"/>
      <c r="E93" s="159">
        <v>0</v>
      </c>
      <c r="F93" s="14">
        <v>0</v>
      </c>
      <c r="G93" s="88">
        <f>ROUND(Table614[[#This Row],[Quantity]]*Table614[[#This Row],[Price per Unit]],0)</f>
        <v>0</v>
      </c>
    </row>
    <row r="94" spans="1:8" ht="24" hidden="1" thickBot="1" x14ac:dyDescent="0.4">
      <c r="C94" s="16"/>
      <c r="D94" s="186"/>
      <c r="E94" s="159">
        <v>0</v>
      </c>
      <c r="F94" s="14">
        <v>0</v>
      </c>
      <c r="G94" s="88">
        <f>ROUND(Table614[[#This Row],[Quantity]]*Table614[[#This Row],[Price per Unit]],0)</f>
        <v>0</v>
      </c>
    </row>
    <row r="95" spans="1:8" hidden="1" x14ac:dyDescent="0.35">
      <c r="C95" s="16"/>
      <c r="D95" s="186"/>
      <c r="E95" s="161">
        <v>0</v>
      </c>
      <c r="F95" s="15">
        <v>0</v>
      </c>
      <c r="G95" s="88">
        <f>ROUND(Table614[[#This Row],[Quantity]]*Table614[[#This Row],[Price per Unit]],0)</f>
        <v>0</v>
      </c>
    </row>
    <row r="96" spans="1:8" x14ac:dyDescent="0.35">
      <c r="C96" s="89" t="s">
        <v>32</v>
      </c>
      <c r="D96" s="90"/>
      <c r="E96" s="56"/>
      <c r="F96" s="91"/>
      <c r="G96" s="58">
        <f>SUM(G89:G95)</f>
        <v>5445</v>
      </c>
    </row>
    <row r="97" spans="1:8" ht="24" thickBot="1" x14ac:dyDescent="0.4">
      <c r="C97" s="54"/>
      <c r="D97" s="31"/>
      <c r="E97" s="92"/>
      <c r="F97" s="92"/>
      <c r="G97" s="39"/>
    </row>
    <row r="98" spans="1:8" ht="24" thickBot="1" x14ac:dyDescent="0.4">
      <c r="A98" s="93" t="s">
        <v>33</v>
      </c>
      <c r="B98" s="94" t="s">
        <v>109</v>
      </c>
      <c r="C98" s="94"/>
      <c r="D98" s="94"/>
      <c r="E98" s="94"/>
      <c r="F98" s="94"/>
      <c r="G98" s="95"/>
    </row>
    <row r="99" spans="1:8" ht="26.15" customHeight="1" thickBot="1" x14ac:dyDescent="0.4">
      <c r="A99" s="25"/>
      <c r="C99" s="168" t="s">
        <v>101</v>
      </c>
      <c r="D99" s="169" t="s">
        <v>74</v>
      </c>
      <c r="E99" s="170" t="s">
        <v>72</v>
      </c>
      <c r="F99" s="171" t="s">
        <v>34</v>
      </c>
      <c r="G99" s="53" t="s">
        <v>102</v>
      </c>
    </row>
    <row r="100" spans="1:8" x14ac:dyDescent="0.35">
      <c r="A100" s="25"/>
      <c r="C100" s="164" t="s">
        <v>73</v>
      </c>
      <c r="D100" s="165" t="s">
        <v>77</v>
      </c>
      <c r="E100" s="195">
        <v>580</v>
      </c>
      <c r="F100" s="143">
        <v>87.93</v>
      </c>
      <c r="G100" s="67">
        <f>ROUND(Table715[[#This Row],[Hours ]]*Table715[[#This Row],[Hourly Rate]],0)</f>
        <v>50999</v>
      </c>
    </row>
    <row r="101" spans="1:8" ht="20.5" customHeight="1" x14ac:dyDescent="0.35">
      <c r="A101" s="25"/>
      <c r="C101" s="166"/>
      <c r="D101" s="167"/>
      <c r="E101" s="195"/>
      <c r="F101" s="143"/>
      <c r="G101" s="67"/>
    </row>
    <row r="102" spans="1:8" hidden="1" x14ac:dyDescent="0.35">
      <c r="A102" s="25"/>
      <c r="C102" s="166">
        <f>C92</f>
        <v>0</v>
      </c>
      <c r="D102" s="167"/>
      <c r="E102" s="163"/>
      <c r="F102" s="156">
        <v>0</v>
      </c>
      <c r="G102" s="67">
        <f>ROUND(Table715[[#This Row],[Hours ]]*Table715[[#This Row],[Hourly Rate]],0)</f>
        <v>0</v>
      </c>
    </row>
    <row r="103" spans="1:8" hidden="1" x14ac:dyDescent="0.35">
      <c r="A103" s="25"/>
      <c r="C103" s="166">
        <f>C93</f>
        <v>0</v>
      </c>
      <c r="D103" s="167"/>
      <c r="E103" s="163"/>
      <c r="F103" s="156">
        <v>0</v>
      </c>
      <c r="G103" s="67">
        <f>ROUND(Table715[[#This Row],[Hours ]]*Table715[[#This Row],[Hourly Rate]],0)</f>
        <v>0</v>
      </c>
    </row>
    <row r="104" spans="1:8" hidden="1" x14ac:dyDescent="0.35">
      <c r="A104" s="25"/>
      <c r="C104" s="166">
        <f>C94</f>
        <v>0</v>
      </c>
      <c r="D104" s="167"/>
      <c r="E104" s="163"/>
      <c r="F104" s="156">
        <v>0</v>
      </c>
      <c r="G104" s="67">
        <f>ROUND(Table715[[#This Row],[Hours ]]*Table715[[#This Row],[Hourly Rate]],0)</f>
        <v>0</v>
      </c>
    </row>
    <row r="105" spans="1:8" x14ac:dyDescent="0.35">
      <c r="C105" s="48" t="s">
        <v>35</v>
      </c>
      <c r="D105" s="96"/>
      <c r="E105" s="97"/>
      <c r="F105" s="98"/>
      <c r="G105" s="51">
        <f>SUM(G100:G104)</f>
        <v>50999</v>
      </c>
    </row>
    <row r="106" spans="1:8" s="35" customFormat="1" ht="24" thickBot="1" x14ac:dyDescent="0.4">
      <c r="G106" s="41"/>
      <c r="H106" s="119"/>
    </row>
    <row r="107" spans="1:8" ht="24" thickBot="1" x14ac:dyDescent="0.4">
      <c r="A107" s="93" t="s">
        <v>36</v>
      </c>
      <c r="B107" s="99"/>
      <c r="C107" s="100"/>
      <c r="D107" s="100"/>
      <c r="E107" s="100"/>
      <c r="F107" s="100"/>
      <c r="G107" s="101"/>
    </row>
    <row r="108" spans="1:8" ht="26.15" customHeight="1" thickBot="1" x14ac:dyDescent="0.4">
      <c r="C108" s="180" t="s">
        <v>37</v>
      </c>
      <c r="D108" s="203" t="s">
        <v>100</v>
      </c>
      <c r="E108" s="155" t="s">
        <v>25</v>
      </c>
      <c r="F108" s="169" t="s">
        <v>26</v>
      </c>
      <c r="G108" s="64" t="s">
        <v>103</v>
      </c>
    </row>
    <row r="109" spans="1:8" s="103" customFormat="1" x14ac:dyDescent="0.35">
      <c r="C109" s="198" t="s">
        <v>67</v>
      </c>
      <c r="D109" s="199" t="s">
        <v>123</v>
      </c>
      <c r="E109" s="175">
        <v>36</v>
      </c>
      <c r="F109" s="143">
        <v>165</v>
      </c>
      <c r="G109" s="67">
        <f>ROUND(Table816[[#This Row],[Quantity]]*Table816[[#This Row],[Price per Unit]],0)</f>
        <v>5940</v>
      </c>
      <c r="H109" s="122"/>
    </row>
    <row r="110" spans="1:8" x14ac:dyDescent="0.35">
      <c r="C110" s="16" t="s">
        <v>58</v>
      </c>
      <c r="D110" s="186" t="s">
        <v>84</v>
      </c>
      <c r="E110" s="159"/>
      <c r="F110" s="147"/>
      <c r="G110" s="67">
        <f>ROUND(Table816[[#This Row],[Quantity]]*Table816[[#This Row],[Price per Unit]],0)</f>
        <v>0</v>
      </c>
    </row>
    <row r="111" spans="1:8" x14ac:dyDescent="0.35">
      <c r="C111" s="16"/>
      <c r="D111" s="186">
        <v>0</v>
      </c>
      <c r="E111" s="159"/>
      <c r="F111" s="147"/>
      <c r="G111" s="67">
        <f>ROUND(Table816[[#This Row],[Quantity]]*Table816[[#This Row],[Price per Unit]],0)</f>
        <v>0</v>
      </c>
    </row>
    <row r="112" spans="1:8" x14ac:dyDescent="0.35">
      <c r="C112" s="16"/>
      <c r="D112" s="186">
        <v>0</v>
      </c>
      <c r="E112" s="159"/>
      <c r="F112" s="147"/>
      <c r="G112" s="67">
        <f>ROUND(Table816[[#This Row],[Quantity]]*Table816[[#This Row],[Price per Unit]],0)</f>
        <v>0</v>
      </c>
    </row>
    <row r="113" spans="1:10" x14ac:dyDescent="0.35">
      <c r="C113" s="16"/>
      <c r="D113" s="186">
        <v>0</v>
      </c>
      <c r="E113" s="159"/>
      <c r="F113" s="147"/>
      <c r="G113" s="67">
        <f>ROUND(Table816[[#This Row],[Quantity]]*Table816[[#This Row],[Price per Unit]],0)</f>
        <v>0</v>
      </c>
    </row>
    <row r="114" spans="1:10" ht="24" thickBot="1" x14ac:dyDescent="0.4">
      <c r="C114" s="200"/>
      <c r="D114" s="201"/>
      <c r="E114" s="161"/>
      <c r="F114" s="202"/>
      <c r="G114" s="67">
        <f>ROUND(Table816[[#This Row],[Quantity]]*Table816[[#This Row],[Price per Unit]],0)</f>
        <v>0</v>
      </c>
    </row>
    <row r="115" spans="1:10" ht="24" thickBot="1" x14ac:dyDescent="0.4">
      <c r="C115" s="17" t="s">
        <v>41</v>
      </c>
      <c r="D115" s="18"/>
      <c r="E115" s="19"/>
      <c r="F115" s="19"/>
      <c r="G115" s="20">
        <f>SUM(G109:G114)</f>
        <v>5940</v>
      </c>
    </row>
    <row r="116" spans="1:10" s="35" customFormat="1" ht="24" thickBot="1" x14ac:dyDescent="0.4">
      <c r="G116" s="41"/>
      <c r="H116" s="119"/>
    </row>
    <row r="117" spans="1:10" ht="24" thickBot="1" x14ac:dyDescent="0.4">
      <c r="A117" s="42" t="s">
        <v>76</v>
      </c>
      <c r="B117" s="104" t="s">
        <v>108</v>
      </c>
      <c r="C117" s="60"/>
      <c r="D117" s="60"/>
      <c r="E117" s="60"/>
      <c r="F117" s="60"/>
      <c r="G117" s="61"/>
      <c r="J117" s="105"/>
    </row>
    <row r="118" spans="1:10" ht="47.5" thickBot="1" x14ac:dyDescent="0.4">
      <c r="A118" s="106"/>
      <c r="B118" s="106"/>
      <c r="C118" s="87" t="s">
        <v>42</v>
      </c>
      <c r="D118" s="155" t="s">
        <v>43</v>
      </c>
      <c r="E118" s="102" t="s">
        <v>44</v>
      </c>
      <c r="F118" s="155" t="s">
        <v>45</v>
      </c>
      <c r="G118" s="64" t="s">
        <v>46</v>
      </c>
    </row>
    <row r="119" spans="1:10" ht="65" customHeight="1" x14ac:dyDescent="0.35">
      <c r="A119" s="31"/>
      <c r="B119" s="31"/>
      <c r="C119" s="187" t="s">
        <v>133</v>
      </c>
      <c r="D119" s="188">
        <v>0.153</v>
      </c>
      <c r="E119" s="189" t="s">
        <v>124</v>
      </c>
      <c r="F119" s="156">
        <f t="shared" ref="F119" si="2">SUM(G96,G73,G45,G31)</f>
        <v>136773.14000000001</v>
      </c>
      <c r="G119" s="116">
        <f>Table917[[#This Row],[IDC Rate]]*Table917[[#This Row],[Base Amount**]]</f>
        <v>20926.290420000001</v>
      </c>
    </row>
    <row r="120" spans="1:10" x14ac:dyDescent="0.35">
      <c r="A120" s="31"/>
      <c r="B120" s="108"/>
      <c r="C120" s="107" t="s">
        <v>113</v>
      </c>
      <c r="D120" s="92"/>
      <c r="F120" s="197"/>
      <c r="G120" s="193"/>
    </row>
    <row r="121" spans="1:10" ht="24" thickBot="1" x14ac:dyDescent="0.4">
      <c r="A121" s="31"/>
      <c r="B121" s="108"/>
      <c r="C121" s="194"/>
      <c r="D121" s="92"/>
      <c r="G121" s="193"/>
    </row>
    <row r="122" spans="1:10" x14ac:dyDescent="0.35">
      <c r="A122" s="31"/>
      <c r="B122" s="31"/>
      <c r="D122" s="92"/>
      <c r="F122" s="109" t="s">
        <v>47</v>
      </c>
      <c r="G122" s="110">
        <f>SUM(G119,G115,G105,G96,G85,G73,G45,G31)</f>
        <v>270561.43041999999</v>
      </c>
    </row>
    <row r="123" spans="1:10" ht="70.5" customHeight="1" thickBot="1" x14ac:dyDescent="0.4">
      <c r="A123" s="31"/>
      <c r="B123" s="113"/>
      <c r="F123" s="114" t="s">
        <v>75</v>
      </c>
      <c r="G123" s="115" t="e">
        <f>B17-G122</f>
        <v>#N/A</v>
      </c>
    </row>
  </sheetData>
  <sheetProtection formatCells="0" formatColumns="0" formatRows="0" insertColumns="0" insertRows="0" insertHyperlinks="0" deleteColumns="0" deleteRows="0" sort="0" autoFilter="0" pivotTables="0"/>
  <conditionalFormatting sqref="G123">
    <cfRule type="cellIs" dxfId="77" priority="3" operator="greaterThan">
      <formula>0</formula>
    </cfRule>
    <cfRule type="cellIs" dxfId="76" priority="4" operator="lessThan">
      <formula>0</formula>
    </cfRule>
  </conditionalFormatting>
  <conditionalFormatting sqref="F123">
    <cfRule type="cellIs" dxfId="75" priority="1" operator="greaterThan">
      <formula>0</formula>
    </cfRule>
    <cfRule type="cellIs" dxfId="74" priority="2" operator="lessThan">
      <formula>0</formula>
    </cfRule>
  </conditionalFormatting>
  <dataValidations count="6">
    <dataValidation type="custom" operator="lessThanOrEqual" allowBlank="1" showInputMessage="1" showErrorMessage="1" errorTitle="Consultant Cap Exceeded" error="The hourly rate for an individual consultant cannot exceed $87.93._x000a__x000a_ Please see the FY24 Exchange Network Solicitation Notice, Appendix D for further details. " sqref="F100:F104" xr:uid="{1FAFB85E-AD3A-482E-BAAB-E40F72BB3E4D}">
      <formula1>IF(C100="Individual Consultant", F100&lt;=87.93, TRUE)</formula1>
    </dataValidation>
    <dataValidation type="whole" operator="lessThan" allowBlank="1" showInputMessage="1" showErrorMessage="1" sqref="E89:E95" xr:uid="{A68A6CB5-088B-4899-AEA4-7A02CAD39E7D}">
      <formula1>9999</formula1>
    </dataValidation>
    <dataValidation type="whole" operator="lessThanOrEqual" allowBlank="1" showInputMessage="1" showErrorMessage="1" errorTitle="Whole Numbers Only" error="Quantity should be given only as a whole number, please remove decimal amount. " sqref="E109:E114" xr:uid="{4B61C00F-A34A-49C9-9F89-4FD5AD00D32C}">
      <formula1>9999</formula1>
    </dataValidation>
    <dataValidation type="decimal" operator="lessThanOrEqual" allowBlank="1" showInputMessage="1" showErrorMessage="1" errorTitle="Incorrect Cost Categorization" error="Supply cost should be no greater than $4,999. Costs greater than or equal to $5,000 should be categorized under _x000a_'Equipment'." sqref="F89:F95" xr:uid="{466DAF88-BDA8-4E93-AC35-B9E073C9C8F8}">
      <formula1>4999</formula1>
    </dataValidation>
    <dataValidation type="decimal" operator="greaterThanOrEqual" allowBlank="1" showInputMessage="1" showErrorMessage="1" errorTitle="Incorrect Cost Categorization" error="Equipment costs must be greater than or equal to $5,000. Costs less than $5,000 should be categorized under 'Supplies'." sqref="F77:F84" xr:uid="{133159FE-9CBA-4BA6-B6ED-65145D538684}">
      <formula1>5000</formula1>
    </dataValidation>
    <dataValidation type="whole" errorStyle="warning" allowBlank="1" showInputMessage="1" showErrorMessage="1" errorTitle="Whole Numbers Only" error="Number of travelers should not contain a decimal. Only whole numbers are accepted. " sqref="F61:F65 F55:F59 F49:F53" xr:uid="{7AEA5B10-C181-4B1B-9871-9CB1468DC770}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  <ignoredErrors>
    <ignoredError sqref="F80:F84" listDataValidation="1"/>
  </ignoredError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C0D79D2-39B6-4E95-84DC-52C215E912CE}">
          <x14:formula1>
            <xm:f>'Data Vali'!$A$2:$A$6</xm:f>
          </x14:formula1>
          <xm:sqref>D100:D104</xm:sqref>
        </x14:dataValidation>
        <x14:dataValidation type="list" showInputMessage="1" showErrorMessage="1" xr:uid="{CC31A330-54AA-44F0-851B-7AB3B93A56F4}">
          <x14:formula1>
            <xm:f>'Data Vali'!$C$2:$C$10</xm:f>
          </x14:formula1>
          <xm:sqref>C109:C114</xm:sqref>
        </x14:dataValidation>
        <x14:dataValidation type="list" showInputMessage="1" showErrorMessage="1" xr:uid="{FCE2937F-B2AA-4056-823A-59F929FDE4C2}">
          <x14:formula1>
            <xm:f>'Data Vali'!$F$2:$F$7</xm:f>
          </x14:formula1>
          <xm:sqref>C89:C95</xm:sqref>
        </x14:dataValidation>
        <x14:dataValidation type="list" showInputMessage="1" showErrorMessage="1" xr:uid="{49118DC2-10AE-4B1C-A8BA-3B3B6E123FC9}">
          <x14:formula1>
            <xm:f>'Data Vali'!$A$15:$A$18</xm:f>
          </x14:formula1>
          <xm:sqref>B122:C122 A17</xm:sqref>
        </x14:dataValidation>
        <x14:dataValidation type="list" showInputMessage="1" showErrorMessage="1" xr:uid="{58B1ECF4-FA9D-4D11-B995-2F33A18406D5}">
          <x14:formula1>
            <xm:f>'Data Vali'!$F$9:$F$12</xm:f>
          </x14:formula1>
          <xm:sqref>C100:C104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75EB-2A4B-410D-BA8A-2F7E3D2ED6D5}">
  <dimension ref="A1:G18"/>
  <sheetViews>
    <sheetView workbookViewId="0">
      <selection activeCell="C13" sqref="C13"/>
    </sheetView>
  </sheetViews>
  <sheetFormatPr defaultRowHeight="14.5" x14ac:dyDescent="0.35"/>
  <cols>
    <col min="1" max="1" width="12.1796875" bestFit="1" customWidth="1"/>
    <col min="2" max="2" width="15.36328125" customWidth="1"/>
    <col min="3" max="3" width="12.1796875" bestFit="1" customWidth="1"/>
    <col min="4" max="4" width="14.54296875" customWidth="1"/>
    <col min="7" max="7" width="12.1796875" customWidth="1"/>
    <col min="9" max="9" width="29.81640625" bestFit="1" customWidth="1"/>
    <col min="10" max="10" width="12.1796875" bestFit="1" customWidth="1"/>
  </cols>
  <sheetData>
    <row r="1" spans="1:7" x14ac:dyDescent="0.35">
      <c r="A1" s="209" t="s">
        <v>60</v>
      </c>
      <c r="B1" s="209"/>
      <c r="C1" s="210" t="s">
        <v>61</v>
      </c>
      <c r="D1" s="210"/>
      <c r="F1" s="210" t="s">
        <v>62</v>
      </c>
      <c r="G1" s="210"/>
    </row>
    <row r="2" spans="1:7" x14ac:dyDescent="0.35">
      <c r="A2" t="s">
        <v>58</v>
      </c>
      <c r="C2" t="s">
        <v>58</v>
      </c>
      <c r="F2" t="s">
        <v>58</v>
      </c>
    </row>
    <row r="3" spans="1:7" x14ac:dyDescent="0.35">
      <c r="A3" t="s">
        <v>122</v>
      </c>
      <c r="C3" t="s">
        <v>63</v>
      </c>
      <c r="F3" t="s">
        <v>30</v>
      </c>
    </row>
    <row r="4" spans="1:7" x14ac:dyDescent="0.35">
      <c r="A4" t="s">
        <v>125</v>
      </c>
      <c r="C4" t="s">
        <v>39</v>
      </c>
      <c r="F4" t="s">
        <v>31</v>
      </c>
    </row>
    <row r="5" spans="1:7" x14ac:dyDescent="0.35">
      <c r="A5" t="s">
        <v>126</v>
      </c>
      <c r="C5" t="s">
        <v>40</v>
      </c>
      <c r="F5" t="s">
        <v>64</v>
      </c>
    </row>
    <row r="6" spans="1:7" x14ac:dyDescent="0.35">
      <c r="A6" t="s">
        <v>65</v>
      </c>
      <c r="C6" t="s">
        <v>66</v>
      </c>
      <c r="F6" t="s">
        <v>65</v>
      </c>
    </row>
    <row r="7" spans="1:7" x14ac:dyDescent="0.35">
      <c r="C7" t="s">
        <v>67</v>
      </c>
    </row>
    <row r="8" spans="1:7" x14ac:dyDescent="0.35">
      <c r="C8" t="s">
        <v>68</v>
      </c>
      <c r="F8" s="4" t="s">
        <v>69</v>
      </c>
    </row>
    <row r="9" spans="1:7" x14ac:dyDescent="0.35">
      <c r="C9" t="s">
        <v>38</v>
      </c>
      <c r="F9" t="s">
        <v>130</v>
      </c>
    </row>
    <row r="10" spans="1:7" x14ac:dyDescent="0.35">
      <c r="C10" t="s">
        <v>65</v>
      </c>
      <c r="F10" t="s">
        <v>73</v>
      </c>
    </row>
    <row r="11" spans="1:7" x14ac:dyDescent="0.35">
      <c r="F11" t="s">
        <v>131</v>
      </c>
    </row>
    <row r="12" spans="1:7" x14ac:dyDescent="0.35">
      <c r="F12" t="s">
        <v>57</v>
      </c>
    </row>
    <row r="13" spans="1:7" x14ac:dyDescent="0.35">
      <c r="A13" s="2"/>
      <c r="B13" s="3"/>
      <c r="C13" s="2"/>
    </row>
    <row r="14" spans="1:7" x14ac:dyDescent="0.35">
      <c r="A14" s="204" t="s">
        <v>129</v>
      </c>
      <c r="B14" s="1"/>
      <c r="C14" s="1"/>
    </row>
    <row r="15" spans="1:7" x14ac:dyDescent="0.35">
      <c r="A15" t="s">
        <v>112</v>
      </c>
      <c r="B15" s="1" t="s">
        <v>70</v>
      </c>
    </row>
    <row r="16" spans="1:7" x14ac:dyDescent="0.35">
      <c r="A16" t="s">
        <v>127</v>
      </c>
      <c r="B16" s="1">
        <v>300000</v>
      </c>
    </row>
    <row r="17" spans="1:2" x14ac:dyDescent="0.35">
      <c r="A17" t="s">
        <v>128</v>
      </c>
      <c r="B17" s="1">
        <v>500000</v>
      </c>
    </row>
    <row r="18" spans="1:2" x14ac:dyDescent="0.35">
      <c r="A18" t="s">
        <v>71</v>
      </c>
      <c r="B18" s="1">
        <v>315000</v>
      </c>
    </row>
  </sheetData>
  <mergeCells count="3">
    <mergeCell ref="A1:B1"/>
    <mergeCell ref="C1:D1"/>
    <mergeCell ref="F1:G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3571E02C4D648B62196837AEC6415" ma:contentTypeVersion="14" ma:contentTypeDescription="Create a new document." ma:contentTypeScope="" ma:versionID="c711412b6271a986cf0d592b9e7b846b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61fa3bd3-5719-4748-9ddd-a475fb44004f" xmlns:ns6="1c9f6715-5bbb-41fe-96b4-0df7b219d453" targetNamespace="http://schemas.microsoft.com/office/2006/metadata/properties" ma:root="true" ma:fieldsID="e9c301d8b7cb2d93e2e524656ee1ed70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61fa3bd3-5719-4748-9ddd-a475fb44004f"/>
    <xsd:import namespace="1c9f6715-5bbb-41fe-96b4-0df7b219d45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5:lcf76f155ced4ddcb4097134ff3c332f" minOccurs="0"/>
                <xsd:element ref="ns5:MediaServiceDateTake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6:SharedWithUsers" minOccurs="0"/>
                <xsd:element ref="ns6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0dfd5769-557b-475f-8db6-793536bcbfd2}" ma:internalName="TaxCatchAllLabel" ma:readOnly="true" ma:showField="CatchAllDataLabel" ma:web="1c9f6715-5bbb-41fe-96b4-0df7b219d4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0dfd5769-557b-475f-8db6-793536bcbfd2}" ma:internalName="TaxCatchAll" ma:showField="CatchAllData" ma:web="1c9f6715-5bbb-41fe-96b4-0df7b219d4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a3bd3-5719-4748-9ddd-a475fb4400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f6715-5bbb-41fe-96b4-0df7b219d453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2023-02-07T17:29:01+00:00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lcf76f155ced4ddcb4097134ff3c332f xmlns="61fa3bd3-5719-4748-9ddd-a475fb44004f">
      <Terms xmlns="http://schemas.microsoft.com/office/infopath/2007/PartnerControls"/>
    </lcf76f155ced4ddcb4097134ff3c332f>
    <SharedWithUsers xmlns="1c9f6715-5bbb-41fe-96b4-0df7b219d453">
      <UserInfo>
        <DisplayName>McGown, Erin</DisplayName>
        <AccountId>16</AccountId>
        <AccountType/>
      </UserInfo>
      <UserInfo>
        <DisplayName>Awad, Aimee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7F6CA5-0E79-4BD6-93C2-AC5324F80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61fa3bd3-5719-4748-9ddd-a475fb44004f"/>
    <ds:schemaRef ds:uri="1c9f6715-5bbb-41fe-96b4-0df7b219d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24FA0-6516-4F33-BACA-3C1FE396E17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1677DB0-E962-451B-9A76-1DFD099847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E530DC-7C48-44CD-819F-B6DBA2058A6A}">
  <ds:schemaRefs>
    <ds:schemaRef ds:uri="http://purl.org/dc/dcmitype/"/>
    <ds:schemaRef ds:uri="http://schemas.microsoft.com/office/infopath/2007/PartnerControls"/>
    <ds:schemaRef ds:uri="4ffa91fb-a0ff-4ac5-b2db-65c790d184a4"/>
    <ds:schemaRef ds:uri="http://schemas.openxmlformats.org/package/2006/metadata/core-properties"/>
    <ds:schemaRef ds:uri="1c9f6715-5bbb-41fe-96b4-0df7b219d453"/>
    <ds:schemaRef ds:uri="61fa3bd3-5719-4748-9ddd-a475fb44004f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/fields"/>
    <ds:schemaRef ds:uri="http://schemas.microsoft.com/sharepoint.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Template</vt:lpstr>
      <vt:lpstr>Example_FY24</vt:lpstr>
      <vt:lpstr>Data Vali</vt:lpstr>
      <vt:lpstr>Capacity_Buildling_with_Mentorship</vt:lpstr>
      <vt:lpstr>Individual</vt:lpstr>
      <vt:lpstr>Partnership</vt:lpstr>
      <vt:lpstr>Example_FY24!Select_Assistance_Type_from_Drop_Down_List</vt:lpstr>
      <vt:lpstr>Template!Select_Assistance_Type_from_Drop_Down_List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Awad, Aimee</dc:creator>
  <cp:keywords/>
  <dc:description/>
  <cp:lastModifiedBy>McGown, Erin</cp:lastModifiedBy>
  <cp:revision/>
  <dcterms:created xsi:type="dcterms:W3CDTF">2022-11-30T02:05:01Z</dcterms:created>
  <dcterms:modified xsi:type="dcterms:W3CDTF">2024-03-26T04:16:57Z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0x0101002253571E02C4D648B62196837AEC6415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Document Type">
    <vt:lpwstr/>
  </property>
  <property fmtid="{D5CDD505-2E9C-101B-9397-08002B2CF9AE}" pid="8" name="EPA Subject">
    <vt:lpwstr/>
  </property>
</Properties>
</file>