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epa.sharepoint.com/sites/R8DrinkingWaterTeam/SDWA Rules/LCR-LCRR-LCRI/LCR_ALE/Tier 1 PN Lead/"/>
    </mc:Choice>
  </mc:AlternateContent>
  <xr:revisionPtr revIDLastSave="0" documentId="8_{3E51BA46-BDF2-48DC-8E52-6D7473D2D6C7}" xr6:coauthVersionLast="47" xr6:coauthVersionMax="47" xr10:uidLastSave="{00000000-0000-0000-0000-000000000000}"/>
  <bookViews>
    <workbookView xWindow="-28920" yWindow="-1200" windowWidth="29040" windowHeight="15720" xr2:uid="{00000000-000D-0000-FFFF-FFFF00000000}"/>
  </bookViews>
  <sheets>
    <sheet name="Month YEAR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9" l="1"/>
  <c r="P31" i="9" l="1"/>
  <c r="G17" i="9" s="1"/>
  <c r="P32" i="9"/>
  <c r="H17" i="9" s="1"/>
  <c r="P33" i="9"/>
  <c r="I17" i="9" s="1"/>
  <c r="P30" i="9"/>
  <c r="F17" i="9" s="1"/>
  <c r="J31" i="9" l="1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J58" i="9"/>
  <c r="K58" i="9"/>
  <c r="J59" i="9"/>
  <c r="K59" i="9"/>
  <c r="J60" i="9"/>
  <c r="K60" i="9"/>
  <c r="J61" i="9"/>
  <c r="K61" i="9"/>
  <c r="K30" i="9"/>
  <c r="J30" i="9"/>
  <c r="AH38" i="9" l="1"/>
  <c r="AH46" i="9"/>
  <c r="AH54" i="9"/>
  <c r="AH30" i="9"/>
  <c r="AH35" i="9"/>
  <c r="AH44" i="9"/>
  <c r="AH53" i="9"/>
  <c r="AH31" i="9"/>
  <c r="AH39" i="9"/>
  <c r="AH47" i="9"/>
  <c r="AH55" i="9"/>
  <c r="AH50" i="9"/>
  <c r="AH43" i="9"/>
  <c r="AH52" i="9"/>
  <c r="AH37" i="9"/>
  <c r="AH32" i="9"/>
  <c r="AH40" i="9"/>
  <c r="AH48" i="9"/>
  <c r="AH56" i="9"/>
  <c r="AH58" i="9"/>
  <c r="AH59" i="9"/>
  <c r="AH36" i="9"/>
  <c r="AH45" i="9"/>
  <c r="AH33" i="9"/>
  <c r="AH41" i="9"/>
  <c r="AH49" i="9"/>
  <c r="AH57" i="9"/>
  <c r="AH42" i="9"/>
  <c r="AH51" i="9"/>
  <c r="AH60" i="9"/>
  <c r="AH61" i="9"/>
  <c r="AH34" i="9"/>
  <c r="AC38" i="9"/>
  <c r="AC46" i="9"/>
  <c r="AC54" i="9"/>
  <c r="AC30" i="9"/>
  <c r="AC42" i="9"/>
  <c r="AC35" i="9"/>
  <c r="AC52" i="9"/>
  <c r="AC53" i="9"/>
  <c r="AC31" i="9"/>
  <c r="Y31" i="9" s="1"/>
  <c r="AC39" i="9"/>
  <c r="AC47" i="9"/>
  <c r="AC55" i="9"/>
  <c r="AC32" i="9"/>
  <c r="AC56" i="9"/>
  <c r="AC50" i="9"/>
  <c r="AC51" i="9"/>
  <c r="AC44" i="9"/>
  <c r="AC37" i="9"/>
  <c r="AC61" i="9"/>
  <c r="AC40" i="9"/>
  <c r="AC48" i="9"/>
  <c r="AC58" i="9"/>
  <c r="AC43" i="9"/>
  <c r="AC36" i="9"/>
  <c r="AC45" i="9"/>
  <c r="AC33" i="9"/>
  <c r="AC41" i="9"/>
  <c r="AC49" i="9"/>
  <c r="AC57" i="9"/>
  <c r="AC34" i="9"/>
  <c r="AC59" i="9"/>
  <c r="AC60" i="9"/>
  <c r="AD31" i="9"/>
  <c r="AD32" i="9" l="1"/>
  <c r="Y32" i="9"/>
  <c r="R32" i="9"/>
  <c r="R33" i="9"/>
  <c r="R34" i="9"/>
  <c r="R31" i="9"/>
  <c r="S30" i="9"/>
  <c r="V52" i="9"/>
  <c r="V53" i="9"/>
  <c r="V54" i="9"/>
  <c r="V55" i="9"/>
  <c r="V56" i="9"/>
  <c r="V57" i="9"/>
  <c r="V58" i="9"/>
  <c r="V59" i="9"/>
  <c r="V60" i="9"/>
  <c r="V61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30" i="9"/>
  <c r="AD33" i="9" l="1"/>
  <c r="Y33" i="9"/>
  <c r="Y34" i="9" s="1"/>
  <c r="S31" i="9"/>
  <c r="C25" i="9"/>
  <c r="T31" i="9" l="1"/>
  <c r="F16" i="9" s="1"/>
  <c r="F18" i="9" s="1"/>
  <c r="AD34" i="9"/>
  <c r="Y35" i="9"/>
  <c r="S32" i="9"/>
  <c r="S33" i="9" l="1"/>
  <c r="S34" i="9" s="1"/>
  <c r="T34" i="9" s="1"/>
  <c r="T32" i="9"/>
  <c r="G16" i="9" s="1"/>
  <c r="AD35" i="9"/>
  <c r="Y36" i="9"/>
  <c r="T33" i="9" l="1"/>
  <c r="H16" i="9" s="1"/>
  <c r="H18" i="9" s="1"/>
  <c r="G18" i="9"/>
  <c r="AD36" i="9"/>
  <c r="Y37" i="9"/>
  <c r="AD37" i="9" l="1"/>
  <c r="Y38" i="9"/>
  <c r="N31" i="9"/>
  <c r="N32" i="9"/>
  <c r="N33" i="9"/>
  <c r="N30" i="9"/>
  <c r="M44" i="9"/>
  <c r="I16" i="9" l="1"/>
  <c r="I18" i="9" s="1"/>
  <c r="C24" i="9" s="1"/>
  <c r="Y39" i="9"/>
  <c r="AD38" i="9"/>
  <c r="M45" i="9"/>
  <c r="M46" i="9" s="1"/>
  <c r="Y40" i="9" l="1"/>
  <c r="AD39" i="9"/>
  <c r="B16" i="9"/>
  <c r="Y41" i="9" l="1"/>
  <c r="AD40" i="9"/>
  <c r="Y42" i="9" l="1"/>
  <c r="AD41" i="9"/>
  <c r="Y43" i="9" l="1"/>
  <c r="AD42" i="9"/>
  <c r="Y44" i="9" l="1"/>
  <c r="AD43" i="9"/>
  <c r="Y45" i="9" l="1"/>
  <c r="AD44" i="9"/>
  <c r="Y46" i="9" l="1"/>
  <c r="AD45" i="9"/>
  <c r="Y47" i="9" l="1"/>
  <c r="AD46" i="9"/>
  <c r="Y48" i="9" l="1"/>
  <c r="AD47" i="9"/>
  <c r="Y49" i="9" l="1"/>
  <c r="AD48" i="9"/>
  <c r="Y50" i="9" l="1"/>
  <c r="AD49" i="9"/>
  <c r="Y51" i="9" l="1"/>
  <c r="AD50" i="9"/>
  <c r="Y52" i="9" l="1"/>
  <c r="AD51" i="9"/>
  <c r="Y53" i="9" l="1"/>
  <c r="AD52" i="9"/>
  <c r="Y54" i="9" l="1"/>
  <c r="AD53" i="9"/>
  <c r="Y55" i="9" l="1"/>
  <c r="AD54" i="9"/>
  <c r="Y56" i="9" l="1"/>
  <c r="AD55" i="9"/>
  <c r="Y57" i="9" l="1"/>
  <c r="AD56" i="9"/>
  <c r="Y58" i="9" l="1"/>
  <c r="AD57" i="9"/>
  <c r="Y59" i="9" l="1"/>
  <c r="AD58" i="9"/>
  <c r="Y60" i="9" l="1"/>
  <c r="AD59" i="9"/>
  <c r="Y61" i="9" l="1"/>
  <c r="AD60" i="9"/>
  <c r="Z60" i="9" l="1"/>
  <c r="Z59" i="9"/>
  <c r="Z56" i="9"/>
  <c r="Z57" i="9"/>
  <c r="Z55" i="9"/>
  <c r="Z54" i="9"/>
  <c r="Z58" i="9"/>
  <c r="Z61" i="9"/>
  <c r="Z41" i="9"/>
  <c r="Z32" i="9"/>
  <c r="Z33" i="9"/>
  <c r="Z38" i="9"/>
  <c r="Z35" i="9"/>
  <c r="Z37" i="9"/>
  <c r="Z39" i="9"/>
  <c r="Z34" i="9"/>
  <c r="Z40" i="9"/>
  <c r="Z36" i="9"/>
  <c r="Z30" i="9"/>
  <c r="Z42" i="9"/>
  <c r="Z44" i="9"/>
  <c r="Z31" i="9"/>
  <c r="Z45" i="9"/>
  <c r="Z43" i="9"/>
  <c r="Z48" i="9"/>
  <c r="Z47" i="9"/>
  <c r="Z46" i="9"/>
  <c r="Z49" i="9"/>
  <c r="Z51" i="9"/>
  <c r="Z50" i="9"/>
  <c r="Z53" i="9"/>
  <c r="Z52" i="9"/>
  <c r="AD61" i="9"/>
  <c r="AA53" i="9" l="1"/>
  <c r="AB53" i="9" s="1"/>
  <c r="AA50" i="9"/>
  <c r="AB50" i="9" s="1"/>
  <c r="AA45" i="9"/>
  <c r="AB45" i="9" s="1"/>
  <c r="AA55" i="9"/>
  <c r="AB55" i="9" s="1"/>
  <c r="AA34" i="9"/>
  <c r="AB34" i="9" s="1"/>
  <c r="AA61" i="9"/>
  <c r="AB61" i="9" s="1"/>
  <c r="AA39" i="9"/>
  <c r="AB39" i="9" s="1"/>
  <c r="AA56" i="9"/>
  <c r="AB56" i="9" s="1"/>
  <c r="AA51" i="9"/>
  <c r="AB51" i="9" s="1"/>
  <c r="AA31" i="9"/>
  <c r="AB31" i="9" s="1"/>
  <c r="AA37" i="9"/>
  <c r="AB37" i="9" s="1"/>
  <c r="AA57" i="9"/>
  <c r="AB57" i="9" s="1"/>
  <c r="AA49" i="9"/>
  <c r="AB49" i="9" s="1"/>
  <c r="AA44" i="9"/>
  <c r="AB44" i="9" s="1"/>
  <c r="AA35" i="9"/>
  <c r="AB35" i="9" s="1"/>
  <c r="AA59" i="9"/>
  <c r="AB59" i="9" s="1"/>
  <c r="AA46" i="9"/>
  <c r="AB46" i="9" s="1"/>
  <c r="AA42" i="9"/>
  <c r="AB42" i="9" s="1"/>
  <c r="AA38" i="9"/>
  <c r="AB38" i="9" s="1"/>
  <c r="AA58" i="9"/>
  <c r="AB58" i="9" s="1"/>
  <c r="AA33" i="9"/>
  <c r="AB33" i="9" s="1"/>
  <c r="AA54" i="9"/>
  <c r="AB54" i="9" s="1"/>
  <c r="AA47" i="9"/>
  <c r="AB47" i="9" s="1"/>
  <c r="AA48" i="9"/>
  <c r="AB48" i="9" s="1"/>
  <c r="AA36" i="9"/>
  <c r="AB36" i="9" s="1"/>
  <c r="AA32" i="9"/>
  <c r="AB32" i="9" s="1"/>
  <c r="AA30" i="9"/>
  <c r="AB30" i="9" s="1"/>
  <c r="AA52" i="9"/>
  <c r="AB52" i="9" s="1"/>
  <c r="AA43" i="9"/>
  <c r="AB43" i="9" s="1"/>
  <c r="AA40" i="9"/>
  <c r="AB40" i="9" s="1"/>
  <c r="AA41" i="9"/>
  <c r="AB41" i="9" s="1"/>
  <c r="AA60" i="9"/>
  <c r="AB60" i="9" s="1"/>
  <c r="AE61" i="9"/>
  <c r="AE33" i="9"/>
  <c r="AE32" i="9"/>
  <c r="AE31" i="9"/>
  <c r="AE38" i="9"/>
  <c r="AE34" i="9"/>
  <c r="AE30" i="9"/>
  <c r="AE35" i="9"/>
  <c r="AE36" i="9"/>
  <c r="AE37" i="9"/>
  <c r="AE39" i="9"/>
  <c r="AE41" i="9"/>
  <c r="AE40" i="9"/>
  <c r="AE42" i="9"/>
  <c r="AE43" i="9"/>
  <c r="AE45" i="9"/>
  <c r="AE48" i="9"/>
  <c r="AE47" i="9"/>
  <c r="AE44" i="9"/>
  <c r="AE49" i="9"/>
  <c r="AE46" i="9"/>
  <c r="AE50" i="9"/>
  <c r="AE52" i="9"/>
  <c r="AE51" i="9"/>
  <c r="AE55" i="9"/>
  <c r="AE59" i="9"/>
  <c r="AE53" i="9"/>
  <c r="AE57" i="9"/>
  <c r="AE56" i="9"/>
  <c r="AE54" i="9"/>
  <c r="AE58" i="9"/>
  <c r="AE60" i="9"/>
  <c r="F23" i="9" l="1"/>
  <c r="H22" i="9" s="1"/>
  <c r="AF36" i="9"/>
  <c r="AG36" i="9" s="1"/>
  <c r="AF35" i="9"/>
  <c r="AG35" i="9" s="1"/>
  <c r="AF34" i="9"/>
  <c r="AG34" i="9" s="1"/>
  <c r="AF61" i="9"/>
  <c r="AG61" i="9" s="1"/>
  <c r="AF38" i="9"/>
  <c r="AG38" i="9" s="1"/>
  <c r="AF51" i="9"/>
  <c r="AG51" i="9" s="1"/>
  <c r="AF52" i="9"/>
  <c r="AG52" i="9" s="1"/>
  <c r="AF54" i="9"/>
  <c r="AG54" i="9" s="1"/>
  <c r="AF40" i="9"/>
  <c r="AG40" i="9" s="1"/>
  <c r="AF53" i="9"/>
  <c r="AG53" i="9" s="1"/>
  <c r="AF41" i="9"/>
  <c r="AG41" i="9" s="1"/>
  <c r="AF45" i="9"/>
  <c r="AG45" i="9" s="1"/>
  <c r="AF58" i="9"/>
  <c r="AG58" i="9" s="1"/>
  <c r="AF50" i="9"/>
  <c r="AG50" i="9" s="1"/>
  <c r="AF46" i="9"/>
  <c r="AG46" i="9" s="1"/>
  <c r="AF49" i="9"/>
  <c r="AG49" i="9" s="1"/>
  <c r="AF47" i="9"/>
  <c r="AG47" i="9" s="1"/>
  <c r="AF32" i="9"/>
  <c r="AG32" i="9" s="1"/>
  <c r="AF60" i="9"/>
  <c r="AG60" i="9" s="1"/>
  <c r="AF43" i="9"/>
  <c r="AG43" i="9" s="1"/>
  <c r="AF42" i="9"/>
  <c r="AG42" i="9" s="1"/>
  <c r="AF56" i="9"/>
  <c r="AG56" i="9" s="1"/>
  <c r="AF57" i="9"/>
  <c r="AG57" i="9" s="1"/>
  <c r="AF44" i="9"/>
  <c r="AG44" i="9" s="1"/>
  <c r="AF59" i="9"/>
  <c r="AG59" i="9" s="1"/>
  <c r="AF39" i="9"/>
  <c r="AG39" i="9" s="1"/>
  <c r="AF55" i="9"/>
  <c r="AG55" i="9" s="1"/>
  <c r="AF48" i="9"/>
  <c r="AG48" i="9" s="1"/>
  <c r="AF37" i="9"/>
  <c r="AG37" i="9" s="1"/>
  <c r="AF33" i="9"/>
  <c r="AG33" i="9" s="1"/>
  <c r="AF31" i="9"/>
  <c r="AG31" i="9" s="1"/>
  <c r="AF30" i="9"/>
  <c r="AG30" i="9" s="1"/>
  <c r="F24" i="9" l="1"/>
</calcChain>
</file>

<file path=xl/sharedStrings.xml><?xml version="1.0" encoding="utf-8"?>
<sst xmlns="http://schemas.openxmlformats.org/spreadsheetml/2006/main" count="163" uniqueCount="109">
  <si>
    <t>US Environmental Protection Agency Region 8</t>
  </si>
  <si>
    <t>Drinking Water Section, 1595 Wynkoop Street, Denver, CO  80202-1129, R8DWU@epa.gov</t>
  </si>
  <si>
    <t>https://www.epa.gov/region8-waterops</t>
  </si>
  <si>
    <t>Lead and Copper (LCR) Reporting Form for</t>
  </si>
  <si>
    <t>Distribution Tier Sample Reporting</t>
  </si>
  <si>
    <t>PWS ID No:</t>
  </si>
  <si>
    <t>083090074</t>
  </si>
  <si>
    <t xml:space="preserve">SYSTEM NAME: </t>
  </si>
  <si>
    <t>Eagleman</t>
  </si>
  <si>
    <t>PREPARED DATE:</t>
  </si>
  <si>
    <t>PREPARED BY:</t>
  </si>
  <si>
    <t>BB</t>
  </si>
  <si>
    <t>TITLE:</t>
  </si>
  <si>
    <t>tester</t>
  </si>
  <si>
    <t>REPORTING PERIOD:</t>
  </si>
  <si>
    <t>TAP SAMPLE SITING PLAN REQUIREMENTS:</t>
  </si>
  <si>
    <t>Current Year:</t>
  </si>
  <si>
    <t>Tier 1</t>
  </si>
  <si>
    <t>Tier 2</t>
  </si>
  <si>
    <t>Tier 3</t>
  </si>
  <si>
    <t>Other</t>
  </si>
  <si>
    <t>Monitoring Period</t>
  </si>
  <si>
    <t>January - June</t>
  </si>
  <si>
    <t>Tier Sites Available</t>
  </si>
  <si>
    <t>Report Due:</t>
  </si>
  <si>
    <t>No. of Sites Required</t>
  </si>
  <si>
    <t>*Instructions at end of form, if needed.</t>
  </si>
  <si>
    <t>No. of Sites Collected</t>
  </si>
  <si>
    <t>No. of Samples Remaining</t>
  </si>
  <si>
    <t>REPORTING SUMMARY</t>
  </si>
  <si>
    <t xml:space="preserve">No. of Samples Required: </t>
  </si>
  <si>
    <t>90th Percentile Values</t>
  </si>
  <si>
    <t>Total Sites Available:</t>
  </si>
  <si>
    <t>Lead</t>
  </si>
  <si>
    <t>mg/L</t>
  </si>
  <si>
    <t>Any Tiered Site Missing?</t>
  </si>
  <si>
    <t>Copper</t>
  </si>
  <si>
    <t>Any New Location Added?</t>
  </si>
  <si>
    <t>DAILY MEASUREMENTS:</t>
  </si>
  <si>
    <t>Result Check</t>
  </si>
  <si>
    <t>Sample Location</t>
  </si>
  <si>
    <t>Sample Site Tier</t>
  </si>
  <si>
    <t>Calendar</t>
  </si>
  <si>
    <t>TSSP</t>
  </si>
  <si>
    <t>Regular or Backup</t>
  </si>
  <si>
    <t>Regular          or Backup</t>
  </si>
  <si>
    <t>Is this located on your TSSP?</t>
  </si>
  <si>
    <t>Materials</t>
  </si>
  <si>
    <t>Construction Year</t>
  </si>
  <si>
    <t>Regular Months</t>
  </si>
  <si>
    <t>Due Date</t>
  </si>
  <si>
    <t>Tiered</t>
  </si>
  <si>
    <t>Number of Sites</t>
  </si>
  <si>
    <t>Available</t>
  </si>
  <si>
    <t>Required Remaining</t>
  </si>
  <si>
    <t>Samples Required</t>
  </si>
  <si>
    <t>Yes/No</t>
  </si>
  <si>
    <t>Order</t>
  </si>
  <si>
    <t>Rank</t>
  </si>
  <si>
    <t>Reverse Rank</t>
  </si>
  <si>
    <t>Percentile</t>
  </si>
  <si>
    <t>90th percentile</t>
  </si>
  <si>
    <t>Conc.</t>
  </si>
  <si>
    <t>John Mitchell</t>
  </si>
  <si>
    <t>Regular</t>
  </si>
  <si>
    <t>Yes</t>
  </si>
  <si>
    <t>July</t>
  </si>
  <si>
    <t>Total</t>
  </si>
  <si>
    <t>Roy Small</t>
  </si>
  <si>
    <t>Backup</t>
  </si>
  <si>
    <t>ND</t>
  </si>
  <si>
    <t>July - December</t>
  </si>
  <si>
    <t>January</t>
  </si>
  <si>
    <t>No</t>
  </si>
  <si>
    <t>Glen Eagleman</t>
  </si>
  <si>
    <t>Annual</t>
  </si>
  <si>
    <t>October</t>
  </si>
  <si>
    <t>N/A</t>
  </si>
  <si>
    <t>#2 Cabin Shadow Heig</t>
  </si>
  <si>
    <t>3-Year</t>
  </si>
  <si>
    <t>Kyle Mcdonald</t>
  </si>
  <si>
    <t>Dale Johnson</t>
  </si>
  <si>
    <t>Cory Young</t>
  </si>
  <si>
    <t>Sylvia Rossette</t>
  </si>
  <si>
    <t>Lyndell Stump</t>
  </si>
  <si>
    <t>Jordan Big Knife</t>
  </si>
  <si>
    <t>test</t>
  </si>
  <si>
    <t>Month Due</t>
  </si>
  <si>
    <t>Year Due</t>
  </si>
  <si>
    <t>Report Due</t>
  </si>
  <si>
    <t>Public Notification Required</t>
  </si>
  <si>
    <t>A Tier 1 public notification must be provided to all your consumers.  The notification must reasonably reach all your consumers thru media broadcast, post-public</t>
  </si>
  <si>
    <t>locations, hand delivered or other methods approved by EPA Region 8.  The public notification template may be found here: [insert weblink]</t>
  </si>
  <si>
    <t>INSTRUCTIONS FOR COMPLETING</t>
  </si>
  <si>
    <r>
      <t>1. PWS ID No.</t>
    </r>
    <r>
      <rPr>
        <sz val="9"/>
        <rFont val="Times New Roman"/>
        <family val="1"/>
      </rPr>
      <t>: Enter the PWS ID assigned to your public water system.</t>
    </r>
  </si>
  <si>
    <r>
      <t>2. System Name</t>
    </r>
    <r>
      <rPr>
        <sz val="9"/>
        <rFont val="Times New Roman"/>
        <family val="1"/>
      </rPr>
      <t>: Enter the System Name.</t>
    </r>
  </si>
  <si>
    <r>
      <t>3. Prepared date</t>
    </r>
    <r>
      <rPr>
        <sz val="9"/>
        <rFont val="Times New Roman"/>
        <family val="1"/>
      </rPr>
      <t>: Enter the date that the final report is prepared.</t>
    </r>
  </si>
  <si>
    <r>
      <t>4. Prepared by</t>
    </r>
    <r>
      <rPr>
        <sz val="9"/>
        <rFont val="Times New Roman"/>
        <family val="1"/>
      </rPr>
      <t>: Enter the name of the person completing the form.</t>
    </r>
  </si>
  <si>
    <r>
      <t>5. Title:</t>
    </r>
    <r>
      <rPr>
        <sz val="9"/>
        <rFont val="Times New Roman"/>
        <family val="1"/>
      </rPr>
      <t xml:space="preserve"> Enter title/position of individual preparing the form.</t>
    </r>
  </si>
  <si>
    <r>
      <t>6. Reporting Period Year:</t>
    </r>
    <r>
      <rPr>
        <sz val="9"/>
        <rFont val="Times New Roman"/>
        <family val="1"/>
      </rPr>
      <t xml:space="preserve"> Enter the year of the reporting period.</t>
    </r>
  </si>
  <si>
    <r>
      <t>7. Reporting Period Month:</t>
    </r>
    <r>
      <rPr>
        <sz val="9"/>
        <rFont val="Times New Roman"/>
        <family val="1"/>
      </rPr>
      <t xml:space="preserve"> Select the month of the reporting period.</t>
    </r>
  </si>
  <si>
    <r>
      <t>8. Report Due:</t>
    </r>
    <r>
      <rPr>
        <sz val="9"/>
        <rFont val="Times New Roman"/>
        <family val="1"/>
      </rPr>
      <t xml:space="preserve"> The due date of the report will appear.</t>
    </r>
  </si>
  <si>
    <r>
      <t>9. Cl2 Equipment in Use?:</t>
    </r>
    <r>
      <rPr>
        <sz val="9"/>
        <rFont val="Times New Roman"/>
        <family val="1"/>
      </rPr>
      <t xml:space="preserve">  Indicate "Yes" or "No."  Indicate "Closed" if system is not providing water to the public.</t>
    </r>
  </si>
  <si>
    <r>
      <t>10. Temp:</t>
    </r>
    <r>
      <rPr>
        <sz val="9"/>
        <rFont val="Times New Roman"/>
        <family val="1"/>
      </rPr>
      <t xml:space="preserve">  Enter temperature in Fahrenheit.</t>
    </r>
  </si>
  <si>
    <r>
      <t>11. Cl2 Residual:</t>
    </r>
    <r>
      <rPr>
        <sz val="9"/>
        <rFont val="Times New Roman"/>
        <family val="1"/>
      </rPr>
      <t xml:space="preserve"> Enter the free chlorine residual in mg/L.</t>
    </r>
  </si>
  <si>
    <r>
      <t>12. Above minimum Source Temperature Requirement:</t>
    </r>
    <r>
      <rPr>
        <sz val="9"/>
        <rFont val="Times New Roman"/>
        <family val="1"/>
      </rPr>
      <t xml:space="preserve"> This will indicate whether the water is above the minimum temperature for the chlorine residual target value.</t>
    </r>
  </si>
  <si>
    <r>
      <t>13. Above minimum Chlorine Residual Requirement:</t>
    </r>
    <r>
      <rPr>
        <sz val="9"/>
        <rFont val="Times New Roman"/>
        <family val="1"/>
      </rPr>
      <t xml:space="preserve"> This will indicate whether the water is above the minimum chlorine residual target value.</t>
    </r>
  </si>
  <si>
    <r>
      <t>14. Potential Violation:</t>
    </r>
    <r>
      <rPr>
        <sz val="9"/>
        <rFont val="Times New Roman"/>
        <family val="1"/>
      </rPr>
      <t xml:space="preserve"> This will indicate whether there is a potential violation.  If yes, please contact EPA immediately.</t>
    </r>
  </si>
  <si>
    <r>
      <t>15. Manual 4-log Inactivation Calculation:</t>
    </r>
    <r>
      <rPr>
        <sz val="9"/>
        <rFont val="Times New Roman"/>
        <family val="1"/>
      </rPr>
      <t xml:space="preserve"> If you have a potential violation, you may use the 4-log virus inactivation calculator to see if 4-log was achieved.  Still contact EPA.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</si>
</sst>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mmm\ d\,\ yyyy;@"/>
    <numFmt numFmtId="166" formatCode="0.000"/>
  </numFmts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4" tint="-0.499984740745262"/>
      <name val="Times New Roman"/>
      <family val="1"/>
    </font>
    <font>
      <b/>
      <sz val="9"/>
      <name val="Times New Roman"/>
      <family val="1"/>
    </font>
    <font>
      <b/>
      <sz val="9"/>
      <color theme="4" tint="-0.499984740745262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u/>
      <sz val="9"/>
      <color theme="0"/>
      <name val="Times New Roman"/>
      <family val="1"/>
    </font>
    <font>
      <sz val="10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54">
    <xf numFmtId="0" fontId="0" fillId="0" borderId="0" xfId="0"/>
    <xf numFmtId="0" fontId="5" fillId="0" borderId="0" xfId="0" applyFont="1" applyProtection="1"/>
    <xf numFmtId="0" fontId="5" fillId="2" borderId="5" xfId="0" applyFont="1" applyFill="1" applyBorder="1" applyProtection="1"/>
    <xf numFmtId="0" fontId="8" fillId="2" borderId="6" xfId="0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164" fontId="5" fillId="2" borderId="0" xfId="0" applyNumberFormat="1" applyFont="1" applyFill="1" applyBorder="1" applyProtection="1"/>
    <xf numFmtId="0" fontId="10" fillId="2" borderId="10" xfId="0" applyFont="1" applyFill="1" applyBorder="1" applyAlignment="1" applyProtection="1">
      <alignment horizontal="right"/>
    </xf>
    <xf numFmtId="2" fontId="5" fillId="2" borderId="0" xfId="0" applyNumberFormat="1" applyFont="1" applyFill="1" applyBorder="1" applyProtection="1"/>
    <xf numFmtId="164" fontId="5" fillId="2" borderId="10" xfId="0" applyNumberFormat="1" applyFont="1" applyFill="1" applyBorder="1" applyProtection="1"/>
    <xf numFmtId="0" fontId="15" fillId="0" borderId="0" xfId="0" applyFont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22" fillId="0" borderId="0" xfId="0" applyFont="1" applyProtection="1"/>
    <xf numFmtId="0" fontId="5" fillId="0" borderId="0" xfId="0" applyFont="1" applyFill="1" applyProtection="1"/>
    <xf numFmtId="0" fontId="5" fillId="0" borderId="0" xfId="0" applyFont="1" applyAlignment="1" applyProtection="1"/>
    <xf numFmtId="0" fontId="10" fillId="2" borderId="1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right"/>
    </xf>
    <xf numFmtId="0" fontId="5" fillId="2" borderId="4" xfId="0" applyFont="1" applyFill="1" applyBorder="1" applyProtection="1"/>
    <xf numFmtId="0" fontId="5" fillId="2" borderId="5" xfId="0" applyFont="1" applyFill="1" applyBorder="1" applyAlignment="1" applyProtection="1">
      <alignment horizontal="left"/>
    </xf>
    <xf numFmtId="164" fontId="7" fillId="2" borderId="5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Protection="1"/>
    <xf numFmtId="2" fontId="5" fillId="2" borderId="5" xfId="0" applyNumberFormat="1" applyFont="1" applyFill="1" applyBorder="1" applyProtection="1"/>
    <xf numFmtId="0" fontId="5" fillId="2" borderId="6" xfId="0" applyFont="1" applyFill="1" applyBorder="1" applyProtection="1"/>
    <xf numFmtId="0" fontId="23" fillId="2" borderId="0" xfId="0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center"/>
    </xf>
    <xf numFmtId="0" fontId="17" fillId="0" borderId="0" xfId="0" applyFont="1" applyProtection="1"/>
    <xf numFmtId="0" fontId="0" fillId="0" borderId="0" xfId="0" applyProtection="1"/>
    <xf numFmtId="0" fontId="0" fillId="2" borderId="13" xfId="0" applyFill="1" applyBorder="1" applyProtection="1"/>
    <xf numFmtId="0" fontId="0" fillId="2" borderId="8" xfId="0" applyFill="1" applyBorder="1" applyProtection="1"/>
    <xf numFmtId="3" fontId="11" fillId="2" borderId="10" xfId="0" applyNumberFormat="1" applyFont="1" applyFill="1" applyBorder="1" applyAlignment="1" applyProtection="1">
      <alignment horizontal="center" wrapText="1"/>
    </xf>
    <xf numFmtId="49" fontId="9" fillId="2" borderId="10" xfId="0" applyNumberFormat="1" applyFont="1" applyFill="1" applyBorder="1" applyAlignment="1" applyProtection="1">
      <alignment horizontal="center"/>
    </xf>
    <xf numFmtId="0" fontId="0" fillId="2" borderId="11" xfId="0" applyFill="1" applyBorder="1" applyProtection="1"/>
    <xf numFmtId="0" fontId="17" fillId="0" borderId="0" xfId="0" applyFont="1" applyFill="1" applyProtection="1"/>
    <xf numFmtId="0" fontId="17" fillId="0" borderId="8" xfId="0" applyFont="1" applyBorder="1" applyProtection="1"/>
    <xf numFmtId="0" fontId="18" fillId="0" borderId="11" xfId="0" applyFont="1" applyBorder="1" applyProtection="1"/>
    <xf numFmtId="0" fontId="17" fillId="0" borderId="6" xfId="0" applyFont="1" applyBorder="1" applyProtection="1"/>
    <xf numFmtId="0" fontId="17" fillId="0" borderId="0" xfId="0" applyFont="1" applyBorder="1" applyProtection="1"/>
    <xf numFmtId="0" fontId="17" fillId="0" borderId="9" xfId="0" applyFont="1" applyBorder="1" applyProtection="1"/>
    <xf numFmtId="165" fontId="17" fillId="0" borderId="8" xfId="0" applyNumberFormat="1" applyFont="1" applyBorder="1" applyProtection="1"/>
    <xf numFmtId="165" fontId="17" fillId="0" borderId="11" xfId="0" applyNumberFormat="1" applyFont="1" applyBorder="1" applyProtection="1"/>
    <xf numFmtId="165" fontId="18" fillId="6" borderId="8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right"/>
    </xf>
    <xf numFmtId="0" fontId="11" fillId="2" borderId="10" xfId="0" applyNumberFormat="1" applyFont="1" applyFill="1" applyBorder="1" applyAlignment="1" applyProtection="1">
      <alignment horizontal="center"/>
    </xf>
    <xf numFmtId="2" fontId="5" fillId="2" borderId="10" xfId="0" applyNumberFormat="1" applyFont="1" applyFill="1" applyBorder="1" applyProtection="1"/>
    <xf numFmtId="49" fontId="9" fillId="2" borderId="11" xfId="0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/>
    <xf numFmtId="0" fontId="18" fillId="0" borderId="4" xfId="0" applyFont="1" applyBorder="1" applyProtection="1"/>
    <xf numFmtId="0" fontId="13" fillId="5" borderId="14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center"/>
    </xf>
    <xf numFmtId="0" fontId="0" fillId="0" borderId="23" xfId="0" applyBorder="1" applyProtection="1"/>
    <xf numFmtId="0" fontId="0" fillId="0" borderId="24" xfId="0" applyBorder="1" applyProtection="1"/>
    <xf numFmtId="0" fontId="16" fillId="0" borderId="0" xfId="0" applyFont="1" applyFill="1" applyBorder="1" applyAlignment="1" applyProtection="1">
      <alignment horizontal="left"/>
    </xf>
    <xf numFmtId="1" fontId="17" fillId="0" borderId="8" xfId="0" applyNumberFormat="1" applyFont="1" applyBorder="1" applyProtection="1"/>
    <xf numFmtId="0" fontId="17" fillId="0" borderId="0" xfId="0" applyNumberFormat="1" applyFont="1" applyProtection="1"/>
    <xf numFmtId="0" fontId="17" fillId="0" borderId="0" xfId="0" applyNumberFormat="1" applyFont="1" applyFill="1" applyProtection="1"/>
    <xf numFmtId="0" fontId="17" fillId="0" borderId="0" xfId="0" applyNumberFormat="1" applyFont="1" applyBorder="1" applyProtection="1"/>
    <xf numFmtId="0" fontId="18" fillId="6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Protection="1"/>
    <xf numFmtId="0" fontId="5" fillId="0" borderId="0" xfId="0" applyNumberFormat="1" applyFont="1" applyAlignment="1" applyProtection="1"/>
    <xf numFmtId="0" fontId="17" fillId="0" borderId="10" xfId="0" applyNumberFormat="1" applyFont="1" applyBorder="1" applyAlignment="1" applyProtection="1">
      <alignment horizontal="center"/>
    </xf>
    <xf numFmtId="0" fontId="18" fillId="0" borderId="9" xfId="0" applyFont="1" applyBorder="1" applyProtection="1"/>
    <xf numFmtId="0" fontId="18" fillId="0" borderId="10" xfId="0" applyNumberFormat="1" applyFont="1" applyBorder="1" applyProtection="1"/>
    <xf numFmtId="0" fontId="5" fillId="2" borderId="8" xfId="0" applyFont="1" applyFill="1" applyBorder="1" applyProtection="1"/>
    <xf numFmtId="0" fontId="5" fillId="2" borderId="11" xfId="0" applyFont="1" applyFill="1" applyBorder="1" applyProtection="1"/>
    <xf numFmtId="0" fontId="12" fillId="2" borderId="6" xfId="0" applyFont="1" applyFill="1" applyBorder="1" applyAlignment="1" applyProtection="1">
      <alignment horizontal="right"/>
    </xf>
    <xf numFmtId="2" fontId="12" fillId="2" borderId="3" xfId="0" applyNumberFormat="1" applyFont="1" applyFill="1" applyBorder="1" applyAlignment="1" applyProtection="1">
      <alignment horizontal="center" vertical="center"/>
    </xf>
    <xf numFmtId="1" fontId="9" fillId="7" borderId="3" xfId="0" applyNumberFormat="1" applyFont="1" applyFill="1" applyBorder="1" applyAlignment="1" applyProtection="1">
      <alignment horizontal="center" wrapText="1"/>
      <protection locked="0"/>
    </xf>
    <xf numFmtId="1" fontId="12" fillId="2" borderId="3" xfId="0" applyNumberFormat="1" applyFont="1" applyFill="1" applyBorder="1" applyAlignment="1" applyProtection="1">
      <alignment horizontal="center"/>
    </xf>
    <xf numFmtId="2" fontId="12" fillId="2" borderId="17" xfId="0" applyNumberFormat="1" applyFont="1" applyFill="1" applyBorder="1" applyAlignment="1" applyProtection="1">
      <alignment vertical="center"/>
    </xf>
    <xf numFmtId="1" fontId="9" fillId="7" borderId="18" xfId="0" applyNumberFormat="1" applyFont="1" applyFill="1" applyBorder="1" applyAlignment="1" applyProtection="1">
      <alignment horizontal="center" wrapText="1"/>
      <protection locked="0"/>
    </xf>
    <xf numFmtId="2" fontId="12" fillId="2" borderId="17" xfId="0" applyNumberFormat="1" applyFont="1" applyFill="1" applyBorder="1" applyProtection="1"/>
    <xf numFmtId="0" fontId="0" fillId="0" borderId="22" xfId="0" applyBorder="1" applyProtection="1"/>
    <xf numFmtId="166" fontId="11" fillId="8" borderId="1" xfId="0" applyNumberFormat="1" applyFont="1" applyFill="1" applyBorder="1" applyAlignment="1" applyProtection="1">
      <alignment horizontal="center"/>
    </xf>
    <xf numFmtId="2" fontId="12" fillId="2" borderId="18" xfId="0" applyNumberFormat="1" applyFont="1" applyFill="1" applyBorder="1" applyAlignment="1" applyProtection="1">
      <alignment horizontal="center" vertical="center"/>
    </xf>
    <xf numFmtId="2" fontId="12" fillId="2" borderId="17" xfId="0" applyNumberFormat="1" applyFont="1" applyFill="1" applyBorder="1" applyAlignment="1" applyProtection="1"/>
    <xf numFmtId="1" fontId="12" fillId="2" borderId="18" xfId="0" applyNumberFormat="1" applyFont="1" applyFill="1" applyBorder="1" applyAlignment="1" applyProtection="1">
      <alignment horizontal="center"/>
    </xf>
    <xf numFmtId="14" fontId="20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22" fillId="3" borderId="14" xfId="0" applyNumberFormat="1" applyFont="1" applyFill="1" applyBorder="1" applyAlignment="1" applyProtection="1">
      <alignment horizontal="center"/>
      <protection locked="0"/>
    </xf>
    <xf numFmtId="14" fontId="20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2" fillId="3" borderId="17" xfId="0" applyNumberFormat="1" applyFont="1" applyFill="1" applyBorder="1" applyAlignment="1" applyProtection="1">
      <alignment horizontal="center"/>
      <protection locked="0"/>
    </xf>
    <xf numFmtId="14" fontId="20" fillId="3" borderId="19" xfId="0" applyNumberFormat="1" applyFont="1" applyFill="1" applyBorder="1" applyAlignment="1" applyProtection="1">
      <alignment horizontal="center" vertical="center" wrapText="1"/>
      <protection locked="0"/>
    </xf>
    <xf numFmtId="166" fontId="22" fillId="3" borderId="19" xfId="0" applyNumberFormat="1" applyFont="1" applyFill="1" applyBorder="1" applyAlignment="1" applyProtection="1">
      <alignment horizontal="center"/>
      <protection locked="0"/>
    </xf>
    <xf numFmtId="1" fontId="12" fillId="9" borderId="3" xfId="0" applyNumberFormat="1" applyFont="1" applyFill="1" applyBorder="1" applyAlignment="1" applyProtection="1">
      <alignment horizontal="center"/>
    </xf>
    <xf numFmtId="1" fontId="12" fillId="9" borderId="18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wrapText="1"/>
    </xf>
    <xf numFmtId="0" fontId="17" fillId="0" borderId="0" xfId="0" applyFont="1" applyFill="1" applyBorder="1" applyProtection="1"/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1" fontId="11" fillId="8" borderId="1" xfId="0" applyNumberFormat="1" applyFont="1" applyFill="1" applyBorder="1" applyAlignment="1" applyProtection="1">
      <alignment horizontal="center"/>
    </xf>
    <xf numFmtId="0" fontId="18" fillId="0" borderId="6" xfId="0" applyFont="1" applyBorder="1" applyProtection="1"/>
    <xf numFmtId="0" fontId="0" fillId="0" borderId="0" xfId="0" applyBorder="1" applyProtection="1"/>
    <xf numFmtId="1" fontId="17" fillId="0" borderId="0" xfId="0" applyNumberFormat="1" applyFont="1" applyBorder="1" applyAlignment="1" applyProtection="1">
      <alignment horizontal="center"/>
    </xf>
    <xf numFmtId="0" fontId="5" fillId="2" borderId="9" xfId="0" applyFont="1" applyFill="1" applyBorder="1" applyProtection="1"/>
    <xf numFmtId="0" fontId="23" fillId="0" borderId="0" xfId="0" applyFont="1" applyFill="1" applyBorder="1" applyAlignment="1" applyProtection="1">
      <alignment horizontal="right"/>
    </xf>
    <xf numFmtId="0" fontId="18" fillId="0" borderId="0" xfId="0" applyFont="1" applyBorder="1" applyAlignment="1" applyProtection="1">
      <alignment wrapText="1"/>
    </xf>
    <xf numFmtId="0" fontId="18" fillId="0" borderId="5" xfId="0" applyFont="1" applyBorder="1" applyProtection="1"/>
    <xf numFmtId="0" fontId="17" fillId="0" borderId="6" xfId="0" applyFont="1" applyFill="1" applyBorder="1" applyProtection="1"/>
    <xf numFmtId="0" fontId="17" fillId="0" borderId="10" xfId="0" applyFont="1" applyBorder="1" applyProtection="1"/>
    <xf numFmtId="0" fontId="17" fillId="0" borderId="11" xfId="0" applyFont="1" applyBorder="1" applyProtection="1"/>
    <xf numFmtId="0" fontId="18" fillId="0" borderId="8" xfId="0" applyFont="1" applyBorder="1" applyProtection="1"/>
    <xf numFmtId="0" fontId="0" fillId="0" borderId="6" xfId="0" applyBorder="1" applyProtection="1"/>
    <xf numFmtId="0" fontId="5" fillId="0" borderId="6" xfId="0" applyFont="1" applyBorder="1" applyProtection="1"/>
    <xf numFmtId="0" fontId="5" fillId="0" borderId="6" xfId="0" applyFont="1" applyBorder="1" applyAlignment="1" applyProtection="1"/>
    <xf numFmtId="0" fontId="5" fillId="0" borderId="9" xfId="0" applyFont="1" applyBorder="1" applyAlignment="1" applyProtection="1"/>
    <xf numFmtId="0" fontId="17" fillId="0" borderId="23" xfId="0" applyFont="1" applyFill="1" applyBorder="1" applyProtection="1"/>
    <xf numFmtId="0" fontId="13" fillId="10" borderId="34" xfId="0" applyFont="1" applyFill="1" applyBorder="1" applyAlignment="1" applyProtection="1">
      <alignment horizontal="center" wrapText="1"/>
    </xf>
    <xf numFmtId="0" fontId="19" fillId="0" borderId="35" xfId="0" applyFont="1" applyBorder="1" applyAlignment="1" applyProtection="1">
      <alignment horizontal="center" wrapText="1"/>
    </xf>
    <xf numFmtId="0" fontId="5" fillId="4" borderId="3" xfId="0" applyFont="1" applyFill="1" applyBorder="1" applyProtection="1"/>
    <xf numFmtId="14" fontId="20" fillId="3" borderId="36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37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wrapText="1"/>
    </xf>
    <xf numFmtId="0" fontId="5" fillId="4" borderId="15" xfId="0" applyFont="1" applyFill="1" applyBorder="1" applyProtection="1"/>
    <xf numFmtId="0" fontId="19" fillId="4" borderId="16" xfId="0" applyFont="1" applyFill="1" applyBorder="1" applyAlignment="1" applyProtection="1">
      <alignment wrapText="1"/>
    </xf>
    <xf numFmtId="0" fontId="19" fillId="4" borderId="18" xfId="0" applyFont="1" applyFill="1" applyBorder="1" applyAlignment="1" applyProtection="1">
      <alignment wrapText="1"/>
    </xf>
    <xf numFmtId="0" fontId="5" fillId="4" borderId="20" xfId="0" applyFont="1" applyFill="1" applyBorder="1" applyProtection="1"/>
    <xf numFmtId="0" fontId="19" fillId="4" borderId="21" xfId="0" applyFont="1" applyFill="1" applyBorder="1" applyAlignment="1" applyProtection="1">
      <alignment wrapText="1"/>
    </xf>
    <xf numFmtId="166" fontId="11" fillId="9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1" fontId="0" fillId="0" borderId="0" xfId="0" applyNumberFormat="1"/>
    <xf numFmtId="0" fontId="0" fillId="0" borderId="22" xfId="0" applyBorder="1"/>
    <xf numFmtId="0" fontId="18" fillId="0" borderId="23" xfId="0" applyFont="1" applyBorder="1"/>
    <xf numFmtId="0" fontId="18" fillId="0" borderId="6" xfId="0" applyFont="1" applyBorder="1"/>
    <xf numFmtId="0" fontId="18" fillId="0" borderId="0" xfId="0" applyFont="1"/>
    <xf numFmtId="0" fontId="18" fillId="0" borderId="8" xfId="0" applyFont="1" applyBorder="1"/>
    <xf numFmtId="0" fontId="0" fillId="0" borderId="23" xfId="0" applyBorder="1"/>
    <xf numFmtId="1" fontId="0" fillId="0" borderId="6" xfId="0" applyNumberFormat="1" applyBorder="1"/>
    <xf numFmtId="2" fontId="0" fillId="0" borderId="0" xfId="0" applyNumberFormat="1"/>
    <xf numFmtId="166" fontId="0" fillId="0" borderId="8" xfId="0" applyNumberFormat="1" applyBorder="1" applyAlignment="1">
      <alignment horizontal="center"/>
    </xf>
    <xf numFmtId="0" fontId="0" fillId="0" borderId="24" xfId="0" applyBorder="1"/>
    <xf numFmtId="1" fontId="0" fillId="0" borderId="9" xfId="0" applyNumberFormat="1" applyBorder="1"/>
    <xf numFmtId="0" fontId="5" fillId="0" borderId="0" xfId="0" applyFont="1"/>
    <xf numFmtId="0" fontId="2" fillId="2" borderId="0" xfId="0" applyFont="1" applyFill="1" applyBorder="1" applyAlignment="1" applyProtection="1">
      <alignment horizontal="center" readingOrder="1"/>
    </xf>
    <xf numFmtId="0" fontId="14" fillId="2" borderId="0" xfId="0" applyFont="1" applyFill="1" applyBorder="1" applyAlignment="1" applyProtection="1">
      <alignment horizontal="left"/>
    </xf>
    <xf numFmtId="0" fontId="13" fillId="5" borderId="14" xfId="0" applyFont="1" applyFill="1" applyBorder="1" applyAlignment="1">
      <alignment horizontal="center" wrapText="1"/>
    </xf>
    <xf numFmtId="0" fontId="13" fillId="5" borderId="16" xfId="0" applyFont="1" applyFill="1" applyBorder="1" applyAlignment="1">
      <alignment horizontal="center" wrapText="1"/>
    </xf>
    <xf numFmtId="0" fontId="19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2" fontId="22" fillId="3" borderId="16" xfId="0" applyNumberFormat="1" applyFont="1" applyFill="1" applyBorder="1" applyAlignment="1" applyProtection="1">
      <alignment horizontal="center"/>
      <protection locked="0"/>
    </xf>
    <xf numFmtId="2" fontId="22" fillId="3" borderId="18" xfId="0" applyNumberFormat="1" applyFont="1" applyFill="1" applyBorder="1" applyAlignment="1" applyProtection="1">
      <alignment horizontal="center"/>
      <protection locked="0"/>
    </xf>
    <xf numFmtId="2" fontId="22" fillId="3" borderId="21" xfId="0" applyNumberFormat="1" applyFont="1" applyFill="1" applyBorder="1" applyAlignment="1" applyProtection="1">
      <alignment horizontal="center"/>
      <protection locked="0"/>
    </xf>
    <xf numFmtId="0" fontId="19" fillId="10" borderId="24" xfId="0" applyFont="1" applyFill="1" applyBorder="1" applyAlignment="1" applyProtection="1">
      <alignment horizontal="center" wrapText="1"/>
    </xf>
    <xf numFmtId="2" fontId="11" fillId="9" borderId="1" xfId="0" applyNumberFormat="1" applyFont="1" applyFill="1" applyBorder="1" applyAlignment="1">
      <alignment horizontal="center"/>
    </xf>
    <xf numFmtId="0" fontId="4" fillId="0" borderId="0" xfId="1" applyFill="1" applyBorder="1" applyAlignment="1" applyProtection="1">
      <alignment horizontal="center" readingOrder="1"/>
    </xf>
    <xf numFmtId="0" fontId="6" fillId="0" borderId="0" xfId="0" applyFont="1" applyFill="1" applyBorder="1" applyAlignment="1" applyProtection="1">
      <alignment horizontal="center" readingOrder="1"/>
    </xf>
    <xf numFmtId="0" fontId="8" fillId="0" borderId="0" xfId="0" applyFont="1" applyFill="1" applyBorder="1" applyAlignment="1" applyProtection="1">
      <alignment horizontal="center" readingOrder="1"/>
    </xf>
    <xf numFmtId="0" fontId="0" fillId="0" borderId="0" xfId="0" applyFill="1" applyBorder="1" applyProtection="1"/>
    <xf numFmtId="0" fontId="9" fillId="0" borderId="0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2" fontId="12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wrapText="1"/>
      <protection locked="0"/>
    </xf>
    <xf numFmtId="1" fontId="12" fillId="0" borderId="0" xfId="0" applyNumberFormat="1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left"/>
    </xf>
    <xf numFmtId="0" fontId="14" fillId="2" borderId="26" xfId="0" applyFont="1" applyFill="1" applyBorder="1" applyAlignment="1" applyProtection="1">
      <alignment horizontal="left"/>
    </xf>
    <xf numFmtId="1" fontId="12" fillId="0" borderId="3" xfId="0" applyNumberFormat="1" applyFont="1" applyBorder="1" applyAlignment="1" applyProtection="1">
      <alignment horizontal="center"/>
    </xf>
    <xf numFmtId="1" fontId="12" fillId="0" borderId="18" xfId="0" applyNumberFormat="1" applyFont="1" applyBorder="1" applyAlignment="1" applyProtection="1">
      <alignment horizontal="center"/>
    </xf>
    <xf numFmtId="0" fontId="0" fillId="0" borderId="0" xfId="0" applyFill="1" applyProtection="1"/>
    <xf numFmtId="0" fontId="19" fillId="0" borderId="38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readingOrder="1"/>
    </xf>
    <xf numFmtId="0" fontId="18" fillId="0" borderId="0" xfId="0" applyFont="1" applyFill="1" applyBorder="1" applyAlignment="1" applyProtection="1">
      <alignment horizontal="center" vertical="center" wrapText="1"/>
    </xf>
    <xf numFmtId="166" fontId="22" fillId="3" borderId="4" xfId="0" applyNumberFormat="1" applyFont="1" applyFill="1" applyBorder="1" applyAlignment="1" applyProtection="1">
      <alignment horizontal="center"/>
      <protection locked="0"/>
    </xf>
    <xf numFmtId="166" fontId="22" fillId="3" borderId="13" xfId="0" applyNumberFormat="1" applyFont="1" applyFill="1" applyBorder="1" applyAlignment="1" applyProtection="1">
      <alignment horizontal="center"/>
      <protection locked="0"/>
    </xf>
    <xf numFmtId="166" fontId="22" fillId="3" borderId="6" xfId="0" applyNumberFormat="1" applyFont="1" applyFill="1" applyBorder="1" applyAlignment="1" applyProtection="1">
      <alignment horizontal="center"/>
      <protection locked="0"/>
    </xf>
    <xf numFmtId="166" fontId="22" fillId="3" borderId="8" xfId="0" applyNumberFormat="1" applyFont="1" applyFill="1" applyBorder="1" applyAlignment="1" applyProtection="1">
      <alignment horizontal="center"/>
      <protection locked="0"/>
    </xf>
    <xf numFmtId="166" fontId="22" fillId="3" borderId="9" xfId="0" applyNumberFormat="1" applyFont="1" applyFill="1" applyBorder="1" applyAlignment="1" applyProtection="1">
      <alignment horizontal="center"/>
      <protection locked="0"/>
    </xf>
    <xf numFmtId="166" fontId="22" fillId="3" borderId="11" xfId="0" applyNumberFormat="1" applyFont="1" applyFill="1" applyBorder="1" applyAlignment="1" applyProtection="1">
      <alignment horizontal="center"/>
      <protection locked="0"/>
    </xf>
    <xf numFmtId="0" fontId="18" fillId="0" borderId="13" xfId="0" applyFont="1" applyBorder="1" applyProtection="1"/>
    <xf numFmtId="0" fontId="17" fillId="0" borderId="8" xfId="0" applyFont="1" applyBorder="1" applyAlignment="1" applyProtection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5" fillId="0" borderId="5" xfId="0" applyFont="1" applyBorder="1" applyProtection="1"/>
    <xf numFmtId="1" fontId="11" fillId="7" borderId="1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0" fontId="5" fillId="2" borderId="13" xfId="0" applyFont="1" applyFill="1" applyBorder="1" applyProtection="1"/>
    <xf numFmtId="0" fontId="14" fillId="2" borderId="4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4" fillId="2" borderId="13" xfId="0" applyFont="1" applyFill="1" applyBorder="1" applyAlignment="1" applyProtection="1">
      <alignment horizontal="left"/>
    </xf>
    <xf numFmtId="0" fontId="21" fillId="2" borderId="6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3" fillId="2" borderId="6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readingOrder="1"/>
    </xf>
    <xf numFmtId="0" fontId="18" fillId="0" borderId="13" xfId="0" applyFont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24" fillId="2" borderId="42" xfId="0" applyFont="1" applyFill="1" applyBorder="1" applyAlignment="1" applyProtection="1">
      <alignment horizontal="left"/>
    </xf>
    <xf numFmtId="0" fontId="24" fillId="2" borderId="31" xfId="0" applyFont="1" applyFill="1" applyBorder="1" applyAlignment="1" applyProtection="1">
      <alignment horizontal="left"/>
    </xf>
    <xf numFmtId="0" fontId="24" fillId="2" borderId="43" xfId="0" applyFont="1" applyFill="1" applyBorder="1" applyAlignment="1" applyProtection="1">
      <alignment horizontal="left"/>
    </xf>
    <xf numFmtId="0" fontId="25" fillId="2" borderId="44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25" fillId="2" borderId="45" xfId="0" applyFont="1" applyFill="1" applyBorder="1" applyAlignment="1" applyProtection="1">
      <alignment horizontal="left"/>
    </xf>
    <xf numFmtId="0" fontId="25" fillId="2" borderId="46" xfId="0" applyFont="1" applyFill="1" applyBorder="1" applyAlignment="1" applyProtection="1"/>
    <xf numFmtId="0" fontId="25" fillId="2" borderId="1" xfId="0" applyFont="1" applyFill="1" applyBorder="1" applyAlignment="1" applyProtection="1"/>
    <xf numFmtId="0" fontId="25" fillId="2" borderId="47" xfId="0" applyFont="1" applyFill="1" applyBorder="1" applyAlignment="1" applyProtection="1"/>
    <xf numFmtId="0" fontId="21" fillId="3" borderId="28" xfId="0" applyFont="1" applyFill="1" applyBorder="1" applyAlignment="1" applyProtection="1">
      <alignment horizontal="center"/>
      <protection locked="0"/>
    </xf>
    <xf numFmtId="0" fontId="21" fillId="3" borderId="7" xfId="0" applyFont="1" applyFill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3" fillId="5" borderId="39" xfId="0" applyFont="1" applyFill="1" applyBorder="1" applyAlignment="1" applyProtection="1">
      <alignment horizontal="center" wrapText="1"/>
    </xf>
    <xf numFmtId="0" fontId="13" fillId="5" borderId="13" xfId="0" applyFont="1" applyFill="1" applyBorder="1" applyAlignment="1" applyProtection="1">
      <alignment horizontal="center" wrapText="1"/>
    </xf>
    <xf numFmtId="0" fontId="13" fillId="5" borderId="40" xfId="0" applyFont="1" applyFill="1" applyBorder="1" applyAlignment="1" applyProtection="1">
      <alignment horizontal="center" wrapText="1"/>
    </xf>
    <xf numFmtId="0" fontId="13" fillId="5" borderId="11" xfId="0" applyFont="1" applyFill="1" applyBorder="1" applyAlignment="1" applyProtection="1">
      <alignment horizont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21" fillId="3" borderId="29" xfId="0" applyFont="1" applyFill="1" applyBorder="1" applyAlignment="1" applyProtection="1">
      <alignment horizontal="center"/>
      <protection locked="0"/>
    </xf>
    <xf numFmtId="0" fontId="21" fillId="3" borderId="3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readingOrder="1"/>
    </xf>
    <xf numFmtId="0" fontId="2" fillId="2" borderId="5" xfId="0" applyFont="1" applyFill="1" applyBorder="1" applyAlignment="1" applyProtection="1">
      <alignment horizontal="center" readingOrder="1"/>
    </xf>
    <xf numFmtId="0" fontId="2" fillId="2" borderId="13" xfId="0" applyFont="1" applyFill="1" applyBorder="1" applyAlignment="1" applyProtection="1">
      <alignment horizontal="center" readingOrder="1"/>
    </xf>
    <xf numFmtId="49" fontId="9" fillId="7" borderId="1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 readingOrder="1"/>
    </xf>
    <xf numFmtId="0" fontId="8" fillId="2" borderId="0" xfId="0" applyFont="1" applyFill="1" applyBorder="1" applyAlignment="1" applyProtection="1">
      <alignment horizontal="center" readingOrder="1"/>
    </xf>
    <xf numFmtId="0" fontId="8" fillId="2" borderId="8" xfId="0" applyFont="1" applyFill="1" applyBorder="1" applyAlignment="1" applyProtection="1">
      <alignment horizontal="center" readingOrder="1"/>
    </xf>
    <xf numFmtId="0" fontId="6" fillId="2" borderId="6" xfId="0" applyFont="1" applyFill="1" applyBorder="1" applyAlignment="1" applyProtection="1">
      <alignment horizontal="center" readingOrder="1"/>
    </xf>
    <xf numFmtId="0" fontId="6" fillId="2" borderId="0" xfId="0" applyFont="1" applyFill="1" applyBorder="1" applyAlignment="1" applyProtection="1">
      <alignment horizontal="center" readingOrder="1"/>
    </xf>
    <xf numFmtId="0" fontId="6" fillId="2" borderId="8" xfId="0" applyFont="1" applyFill="1" applyBorder="1" applyAlignment="1" applyProtection="1">
      <alignment horizontal="center" readingOrder="1"/>
    </xf>
    <xf numFmtId="0" fontId="4" fillId="2" borderId="6" xfId="1" applyFill="1" applyBorder="1" applyAlignment="1" applyProtection="1">
      <alignment horizontal="center" readingOrder="1"/>
    </xf>
    <xf numFmtId="0" fontId="4" fillId="2" borderId="0" xfId="1" applyFill="1" applyBorder="1" applyAlignment="1" applyProtection="1">
      <alignment horizontal="center" readingOrder="1"/>
    </xf>
    <xf numFmtId="0" fontId="4" fillId="2" borderId="8" xfId="1" applyFill="1" applyBorder="1" applyAlignment="1" applyProtection="1">
      <alignment horizontal="center" readingOrder="1"/>
    </xf>
    <xf numFmtId="0" fontId="3" fillId="2" borderId="6" xfId="0" applyFont="1" applyFill="1" applyBorder="1" applyAlignment="1" applyProtection="1">
      <alignment horizontal="center" readingOrder="1"/>
    </xf>
    <xf numFmtId="0" fontId="3" fillId="2" borderId="0" xfId="0" applyFont="1" applyFill="1" applyBorder="1" applyAlignment="1" applyProtection="1">
      <alignment horizontal="center" readingOrder="1"/>
    </xf>
    <xf numFmtId="0" fontId="3" fillId="2" borderId="8" xfId="0" applyFont="1" applyFill="1" applyBorder="1" applyAlignment="1" applyProtection="1">
      <alignment horizontal="center" readingOrder="1"/>
    </xf>
    <xf numFmtId="0" fontId="9" fillId="7" borderId="1" xfId="0" applyNumberFormat="1" applyFont="1" applyFill="1" applyBorder="1" applyAlignment="1" applyProtection="1">
      <alignment horizontal="center"/>
      <protection locked="0"/>
    </xf>
    <xf numFmtId="0" fontId="9" fillId="7" borderId="25" xfId="0" applyNumberFormat="1" applyFont="1" applyFill="1" applyBorder="1" applyAlignment="1" applyProtection="1">
      <alignment horizontal="center"/>
      <protection locked="0"/>
    </xf>
    <xf numFmtId="49" fontId="9" fillId="7" borderId="2" xfId="0" applyNumberFormat="1" applyFont="1" applyFill="1" applyBorder="1" applyAlignment="1" applyProtection="1">
      <alignment horizontal="center"/>
      <protection locked="0"/>
    </xf>
    <xf numFmtId="49" fontId="9" fillId="7" borderId="7" xfId="0" applyNumberFormat="1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</xf>
    <xf numFmtId="165" fontId="9" fillId="7" borderId="2" xfId="0" applyNumberFormat="1" applyFont="1" applyFill="1" applyBorder="1" applyAlignment="1" applyProtection="1">
      <alignment horizontal="center"/>
      <protection locked="0"/>
    </xf>
    <xf numFmtId="1" fontId="9" fillId="7" borderId="1" xfId="0" applyNumberFormat="1" applyFont="1" applyFill="1" applyBorder="1" applyAlignment="1" applyProtection="1">
      <alignment horizontal="center" wrapText="1"/>
      <protection locked="0"/>
    </xf>
    <xf numFmtId="1" fontId="9" fillId="7" borderId="2" xfId="0" applyNumberFormat="1" applyFont="1" applyFill="1" applyBorder="1" applyAlignment="1" applyProtection="1">
      <alignment horizontal="center" wrapText="1"/>
      <protection locked="0"/>
    </xf>
    <xf numFmtId="165" fontId="11" fillId="3" borderId="1" xfId="0" applyNumberFormat="1" applyFont="1" applyFill="1" applyBorder="1" applyAlignment="1" applyProtection="1">
      <alignment horizontal="center"/>
    </xf>
    <xf numFmtId="0" fontId="11" fillId="3" borderId="1" xfId="0" applyNumberFormat="1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4" fillId="2" borderId="13" xfId="0" applyFont="1" applyFill="1" applyBorder="1" applyAlignment="1" applyProtection="1">
      <alignment horizontal="left"/>
    </xf>
    <xf numFmtId="0" fontId="21" fillId="2" borderId="6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3" fillId="4" borderId="32" xfId="0" applyFont="1" applyFill="1" applyBorder="1" applyAlignment="1" applyProtection="1">
      <alignment horizontal="center" wrapText="1"/>
    </xf>
    <xf numFmtId="0" fontId="13" fillId="4" borderId="33" xfId="0" applyFont="1" applyFill="1" applyBorder="1" applyAlignment="1" applyProtection="1">
      <alignment horizontal="center" wrapText="1"/>
    </xf>
    <xf numFmtId="165" fontId="9" fillId="2" borderId="31" xfId="0" applyNumberFormat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643E39C0-EA73-4B7D-9BDD-410198E42C2F}"/>
  </cellStyles>
  <dxfs count="6"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99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4"/>
  <sheetViews>
    <sheetView tabSelected="1" topLeftCell="A25" zoomScale="120" zoomScaleNormal="120" workbookViewId="0">
      <selection activeCell="H33" sqref="H33"/>
    </sheetView>
  </sheetViews>
  <sheetFormatPr defaultColWidth="9.140625" defaultRowHeight="14.1"/>
  <cols>
    <col min="1" max="1" width="15.140625" style="1" customWidth="1"/>
    <col min="2" max="2" width="11" style="1" customWidth="1"/>
    <col min="3" max="3" width="7.85546875" style="1" customWidth="1"/>
    <col min="4" max="4" width="9.7109375" style="1" customWidth="1"/>
    <col min="5" max="5" width="20.5703125" style="1" customWidth="1"/>
    <col min="6" max="6" width="14.5703125" style="1" customWidth="1"/>
    <col min="7" max="7" width="11.85546875" style="1" customWidth="1"/>
    <col min="8" max="8" width="11" style="1" bestFit="1" customWidth="1"/>
    <col min="9" max="9" width="11.28515625" style="26" customWidth="1"/>
    <col min="10" max="12" width="11.28515625" style="26" hidden="1" customWidth="1"/>
    <col min="13" max="13" width="22.5703125" style="25" hidden="1" customWidth="1"/>
    <col min="14" max="14" width="20.28515625" style="54" hidden="1" customWidth="1"/>
    <col min="15" max="15" width="7.140625" style="25" hidden="1" customWidth="1"/>
    <col min="16" max="16" width="16.42578125" style="25" hidden="1" customWidth="1"/>
    <col min="17" max="17" width="9.7109375" style="25" hidden="1" customWidth="1"/>
    <col min="18" max="18" width="9.7109375" style="36" hidden="1" customWidth="1"/>
    <col min="19" max="19" width="11.28515625" style="36" hidden="1" customWidth="1"/>
    <col min="20" max="20" width="13.85546875" style="36" hidden="1" customWidth="1"/>
    <col min="21" max="21" width="11.140625" style="36" hidden="1" customWidth="1"/>
    <col min="22" max="23" width="9.7109375" style="25" hidden="1" customWidth="1"/>
    <col min="24" max="24" width="15.7109375" style="26" hidden="1" customWidth="1"/>
    <col min="25" max="25" width="12.85546875" hidden="1" customWidth="1"/>
    <col min="26" max="26" width="9.42578125" hidden="1" customWidth="1"/>
    <col min="27" max="28" width="14.85546875" hidden="1" customWidth="1"/>
    <col min="29" max="29" width="15.5703125" hidden="1" customWidth="1"/>
    <col min="30" max="31" width="9.42578125" hidden="1" customWidth="1"/>
    <col min="32" max="32" width="10.85546875" hidden="1" customWidth="1"/>
    <col min="33" max="33" width="15.5703125" hidden="1" customWidth="1"/>
    <col min="34" max="34" width="9.140625" hidden="1" customWidth="1"/>
    <col min="36" max="16384" width="9.140625" style="26"/>
  </cols>
  <sheetData>
    <row r="1" spans="1:23">
      <c r="A1" s="220" t="s">
        <v>0</v>
      </c>
      <c r="B1" s="221"/>
      <c r="C1" s="221"/>
      <c r="D1" s="221"/>
      <c r="E1" s="221"/>
      <c r="F1" s="221"/>
      <c r="G1" s="221"/>
      <c r="H1" s="221"/>
      <c r="I1" s="222"/>
      <c r="J1" s="135"/>
      <c r="K1" s="135"/>
      <c r="L1" s="135"/>
    </row>
    <row r="2" spans="1:23">
      <c r="A2" s="233" t="s">
        <v>1</v>
      </c>
      <c r="B2" s="234"/>
      <c r="C2" s="234"/>
      <c r="D2" s="234"/>
      <c r="E2" s="234"/>
      <c r="F2" s="234"/>
      <c r="G2" s="234"/>
      <c r="H2" s="234"/>
      <c r="I2" s="235"/>
      <c r="J2" s="164"/>
      <c r="K2" s="164"/>
      <c r="L2" s="186"/>
    </row>
    <row r="3" spans="1:23" ht="14.45">
      <c r="A3" s="230" t="s">
        <v>2</v>
      </c>
      <c r="B3" s="231"/>
      <c r="C3" s="231"/>
      <c r="D3" s="231"/>
      <c r="E3" s="231"/>
      <c r="F3" s="231"/>
      <c r="G3" s="231"/>
      <c r="H3" s="231"/>
      <c r="I3" s="232"/>
      <c r="J3" s="146"/>
      <c r="K3" s="146"/>
      <c r="L3" s="146"/>
    </row>
    <row r="4" spans="1:23" ht="15">
      <c r="A4" s="227" t="s">
        <v>3</v>
      </c>
      <c r="B4" s="228"/>
      <c r="C4" s="228"/>
      <c r="D4" s="228"/>
      <c r="E4" s="228"/>
      <c r="F4" s="228"/>
      <c r="G4" s="228"/>
      <c r="H4" s="228"/>
      <c r="I4" s="229"/>
      <c r="J4" s="147"/>
      <c r="K4" s="147"/>
      <c r="L4" s="147"/>
    </row>
    <row r="5" spans="1:23" ht="15">
      <c r="A5" s="224" t="s">
        <v>4</v>
      </c>
      <c r="B5" s="225"/>
      <c r="C5" s="225"/>
      <c r="D5" s="225"/>
      <c r="E5" s="225"/>
      <c r="F5" s="225"/>
      <c r="G5" s="225"/>
      <c r="H5" s="225"/>
      <c r="I5" s="226"/>
      <c r="J5" s="148"/>
      <c r="K5" s="148"/>
      <c r="L5" s="148"/>
    </row>
    <row r="6" spans="1:23" ht="4.5" customHeight="1" thickBot="1">
      <c r="A6" s="22"/>
      <c r="B6" s="48"/>
      <c r="C6" s="4"/>
      <c r="D6" s="4"/>
      <c r="E6" s="4"/>
      <c r="F6" s="49"/>
      <c r="G6" s="5"/>
      <c r="H6" s="7"/>
      <c r="I6" s="28"/>
      <c r="J6" s="149"/>
      <c r="K6" s="149"/>
      <c r="L6" s="149"/>
    </row>
    <row r="7" spans="1:23" ht="4.5" customHeight="1">
      <c r="A7" s="17"/>
      <c r="B7" s="18"/>
      <c r="C7" s="2"/>
      <c r="D7" s="2"/>
      <c r="E7" s="2"/>
      <c r="F7" s="19"/>
      <c r="G7" s="20"/>
      <c r="H7" s="21"/>
      <c r="I7" s="27"/>
      <c r="J7" s="149"/>
      <c r="K7" s="149"/>
      <c r="L7" s="149"/>
    </row>
    <row r="8" spans="1:23" ht="15">
      <c r="A8" s="22"/>
      <c r="B8" s="3" t="s">
        <v>5</v>
      </c>
      <c r="C8" s="223" t="s">
        <v>6</v>
      </c>
      <c r="D8" s="223"/>
      <c r="E8" s="4"/>
      <c r="F8" s="23" t="s">
        <v>7</v>
      </c>
      <c r="G8" s="236" t="s">
        <v>8</v>
      </c>
      <c r="H8" s="236"/>
      <c r="I8" s="237"/>
      <c r="J8" s="150"/>
      <c r="K8" s="150"/>
      <c r="L8" s="150"/>
    </row>
    <row r="9" spans="1:23">
      <c r="A9" s="22"/>
      <c r="B9" s="23" t="s">
        <v>9</v>
      </c>
      <c r="C9" s="241">
        <v>45442</v>
      </c>
      <c r="D9" s="241"/>
      <c r="E9" s="4"/>
      <c r="F9" s="23" t="s">
        <v>10</v>
      </c>
      <c r="G9" s="238" t="s">
        <v>11</v>
      </c>
      <c r="H9" s="238"/>
      <c r="I9" s="239"/>
      <c r="J9" s="151"/>
      <c r="K9" s="151"/>
      <c r="L9" s="151"/>
    </row>
    <row r="10" spans="1:23">
      <c r="A10" s="22"/>
      <c r="B10" s="95"/>
      <c r="C10" s="253"/>
      <c r="D10" s="253"/>
      <c r="E10" s="5"/>
      <c r="F10" s="24" t="s">
        <v>12</v>
      </c>
      <c r="G10" s="238" t="s">
        <v>13</v>
      </c>
      <c r="H10" s="238"/>
      <c r="I10" s="239"/>
      <c r="J10" s="151"/>
      <c r="K10" s="151"/>
      <c r="L10" s="151"/>
    </row>
    <row r="11" spans="1:23" ht="5.25" customHeight="1" thickBot="1">
      <c r="A11" s="16"/>
      <c r="B11" s="6"/>
      <c r="C11" s="29"/>
      <c r="D11" s="8"/>
      <c r="E11" s="15"/>
      <c r="F11" s="30"/>
      <c r="G11" s="30"/>
      <c r="H11" s="30"/>
      <c r="I11" s="44"/>
      <c r="J11" s="152"/>
      <c r="K11" s="152"/>
      <c r="L11" s="152"/>
    </row>
    <row r="12" spans="1:23" ht="15">
      <c r="A12" s="246" t="s">
        <v>14</v>
      </c>
      <c r="B12" s="247"/>
      <c r="C12" s="247"/>
      <c r="D12" s="248"/>
      <c r="E12" s="246" t="s">
        <v>15</v>
      </c>
      <c r="F12" s="247"/>
      <c r="G12" s="247"/>
      <c r="H12" s="247"/>
      <c r="I12" s="248"/>
      <c r="J12" s="153"/>
      <c r="K12" s="153"/>
      <c r="L12" s="153"/>
    </row>
    <row r="13" spans="1:23" ht="3" customHeight="1">
      <c r="A13" s="22"/>
      <c r="B13" s="4"/>
      <c r="C13" s="4"/>
      <c r="D13" s="63"/>
      <c r="E13" s="22"/>
      <c r="F13" s="4"/>
      <c r="G13" s="4"/>
      <c r="H13" s="4"/>
      <c r="I13" s="28"/>
      <c r="J13" s="149"/>
      <c r="K13" s="149"/>
      <c r="L13" s="149"/>
    </row>
    <row r="14" spans="1:23">
      <c r="A14" s="65" t="s">
        <v>16</v>
      </c>
      <c r="B14" s="242">
        <v>2024</v>
      </c>
      <c r="C14" s="242"/>
      <c r="D14" s="10"/>
      <c r="E14" s="69"/>
      <c r="F14" s="66" t="s">
        <v>17</v>
      </c>
      <c r="G14" s="66" t="s">
        <v>18</v>
      </c>
      <c r="H14" s="66" t="s">
        <v>19</v>
      </c>
      <c r="I14" s="74" t="s">
        <v>20</v>
      </c>
      <c r="J14" s="154"/>
      <c r="K14" s="154"/>
      <c r="L14" s="154"/>
    </row>
    <row r="15" spans="1:23">
      <c r="A15" s="65" t="s">
        <v>21</v>
      </c>
      <c r="B15" s="243" t="s">
        <v>22</v>
      </c>
      <c r="C15" s="243"/>
      <c r="D15" s="45"/>
      <c r="E15" s="69" t="s">
        <v>23</v>
      </c>
      <c r="F15" s="67">
        <v>1</v>
      </c>
      <c r="G15" s="67">
        <v>0</v>
      </c>
      <c r="H15" s="67">
        <v>9</v>
      </c>
      <c r="I15" s="70">
        <v>8</v>
      </c>
      <c r="J15" s="155"/>
      <c r="K15" s="155"/>
      <c r="L15" s="155"/>
    </row>
    <row r="16" spans="1:23">
      <c r="A16" s="185" t="s">
        <v>24</v>
      </c>
      <c r="B16" s="244" t="str">
        <f>IF(B14="","Need Year",IF(B15="","Need Month",$M$46))</f>
        <v>July 10, 2024</v>
      </c>
      <c r="C16" s="245"/>
      <c r="D16" s="4"/>
      <c r="E16" s="69" t="s">
        <v>25</v>
      </c>
      <c r="F16" s="159">
        <f>IF(F15&gt;$C$22,$C$22,VLOOKUP(F14,$Q$31:$T$34,4,FALSE))</f>
        <v>1</v>
      </c>
      <c r="G16" s="159">
        <f>IF(G15&gt;$C$22,$C$22,VLOOKUP(G14,$Q$31:$T$34,4,FALSE))</f>
        <v>0</v>
      </c>
      <c r="H16" s="159">
        <f>IF(H15&gt;$C$22,$C$22,VLOOKUP(H14,$Q$31:$T$34,4,FALSE))</f>
        <v>9</v>
      </c>
      <c r="I16" s="160">
        <f>IF(I15&gt;$C$22,$C$22,VLOOKUP(I14,$Q$31:$T$34,4,FALSE))</f>
        <v>0</v>
      </c>
      <c r="J16" s="156"/>
      <c r="K16" s="156"/>
      <c r="L16" s="156"/>
      <c r="M16" s="32"/>
      <c r="N16" s="55"/>
      <c r="O16" s="32"/>
      <c r="P16" s="32"/>
      <c r="Q16" s="32"/>
      <c r="R16" s="87"/>
      <c r="S16" s="87"/>
      <c r="T16" s="87"/>
      <c r="U16" s="87"/>
      <c r="V16" s="32"/>
      <c r="W16" s="32"/>
    </row>
    <row r="17" spans="1:35">
      <c r="A17" s="249" t="s">
        <v>26</v>
      </c>
      <c r="B17" s="250"/>
      <c r="C17" s="250"/>
      <c r="D17" s="250"/>
      <c r="E17" s="71" t="s">
        <v>27</v>
      </c>
      <c r="F17" s="83">
        <f>VLOOKUP(F14,$O$30:$P$33,2,FALSE)</f>
        <v>1</v>
      </c>
      <c r="G17" s="83">
        <f t="shared" ref="G17:I17" si="0">VLOOKUP(G14,$O$30:$P$33,2,FALSE)</f>
        <v>0</v>
      </c>
      <c r="H17" s="83">
        <f t="shared" si="0"/>
        <v>5</v>
      </c>
      <c r="I17" s="84">
        <f t="shared" si="0"/>
        <v>4</v>
      </c>
      <c r="J17" s="156"/>
      <c r="K17" s="156"/>
      <c r="L17" s="156"/>
      <c r="M17" s="32"/>
      <c r="N17" s="55"/>
      <c r="O17" s="32"/>
      <c r="P17" s="32"/>
      <c r="Q17" s="32"/>
      <c r="R17" s="87"/>
      <c r="S17" s="87"/>
      <c r="T17" s="87"/>
      <c r="U17" s="87"/>
      <c r="V17" s="32"/>
      <c r="W17" s="32"/>
    </row>
    <row r="18" spans="1:35">
      <c r="A18" s="183"/>
      <c r="B18" s="184"/>
      <c r="C18" s="184"/>
      <c r="D18" s="184"/>
      <c r="E18" s="75" t="s">
        <v>28</v>
      </c>
      <c r="F18" s="68">
        <f>IF(F16-F17&lt;=0,0,F16-F17)</f>
        <v>0</v>
      </c>
      <c r="G18" s="68">
        <f t="shared" ref="G18:I18" si="1">IF(G16-G17&lt;=0,0,G16-G17)</f>
        <v>0</v>
      </c>
      <c r="H18" s="68">
        <f t="shared" si="1"/>
        <v>4</v>
      </c>
      <c r="I18" s="76">
        <f t="shared" si="1"/>
        <v>0</v>
      </c>
      <c r="J18" s="156"/>
      <c r="K18" s="156"/>
      <c r="L18" s="156"/>
      <c r="M18" s="32"/>
      <c r="N18" s="55"/>
      <c r="O18" s="32"/>
      <c r="P18" s="32"/>
      <c r="Q18" s="32"/>
      <c r="R18" s="87"/>
      <c r="S18" s="87"/>
      <c r="T18" s="87"/>
      <c r="U18" s="87"/>
      <c r="V18" s="32"/>
      <c r="W18" s="32"/>
    </row>
    <row r="19" spans="1:35" ht="14.45" thickBot="1">
      <c r="A19" s="41"/>
      <c r="B19" s="42"/>
      <c r="C19" s="42"/>
      <c r="D19" s="64"/>
      <c r="E19" s="94"/>
      <c r="F19" s="8"/>
      <c r="G19" s="8"/>
      <c r="H19" s="43"/>
      <c r="I19" s="31"/>
      <c r="J19" s="149"/>
      <c r="K19" s="149"/>
      <c r="L19" s="149"/>
      <c r="M19" s="32"/>
      <c r="N19" s="55"/>
      <c r="O19" s="32"/>
      <c r="P19" s="32"/>
      <c r="Q19" s="32"/>
      <c r="R19" s="87"/>
      <c r="S19" s="87"/>
      <c r="T19" s="87"/>
      <c r="U19" s="87"/>
      <c r="V19" s="32"/>
      <c r="W19" s="32"/>
    </row>
    <row r="20" spans="1:35" ht="14.45" customHeight="1">
      <c r="A20" s="180" t="s">
        <v>29</v>
      </c>
      <c r="B20" s="181"/>
      <c r="C20" s="181"/>
      <c r="D20" s="179"/>
      <c r="E20" s="181"/>
      <c r="F20" s="181"/>
      <c r="G20" s="181"/>
      <c r="H20" s="181"/>
      <c r="I20" s="182"/>
      <c r="J20" s="153"/>
      <c r="K20" s="153"/>
      <c r="L20" s="153"/>
      <c r="M20" s="32"/>
      <c r="N20" s="55"/>
      <c r="O20" s="32"/>
      <c r="P20" s="32"/>
      <c r="Q20" s="32"/>
      <c r="R20" s="87"/>
      <c r="S20" s="87"/>
      <c r="T20" s="87"/>
      <c r="U20" s="87"/>
      <c r="V20" s="32"/>
      <c r="W20" s="32"/>
    </row>
    <row r="21" spans="1:35" ht="3" customHeight="1">
      <c r="A21" s="22"/>
      <c r="B21" s="4"/>
      <c r="C21" s="4"/>
      <c r="D21" s="63"/>
      <c r="E21" s="4"/>
      <c r="F21" s="4"/>
      <c r="G21" s="4"/>
      <c r="H21" s="4"/>
      <c r="I21" s="28"/>
      <c r="J21" s="149"/>
      <c r="K21" s="149"/>
      <c r="L21" s="149"/>
    </row>
    <row r="22" spans="1:35">
      <c r="A22" s="203" t="s">
        <v>30</v>
      </c>
      <c r="B22" s="204"/>
      <c r="C22" s="176">
        <v>10</v>
      </c>
      <c r="D22" s="63"/>
      <c r="E22" s="205" t="s">
        <v>31</v>
      </c>
      <c r="F22" s="206"/>
      <c r="G22" s="206"/>
      <c r="H22" s="214" t="str">
        <f>IF(F23&gt;0.015,"24-hour Public Notice required.  See below.","")</f>
        <v/>
      </c>
      <c r="I22" s="215"/>
      <c r="J22" s="165"/>
      <c r="K22" s="165"/>
      <c r="L22" s="149"/>
      <c r="AC22" s="122"/>
    </row>
    <row r="23" spans="1:35" ht="14.45" customHeight="1">
      <c r="A23" s="203" t="s">
        <v>32</v>
      </c>
      <c r="B23" s="204"/>
      <c r="C23" s="90">
        <f>SUM(F15:I15)</f>
        <v>18</v>
      </c>
      <c r="D23" s="63"/>
      <c r="E23" s="177" t="s">
        <v>33</v>
      </c>
      <c r="F23" s="119">
        <f>IF(MAX(Y30:Y61)=5,AVERAGE(AC30:AC31),VLOOKUP(MIN(AB30:AB61),$AB$30:$AC$61,2,FALSE))</f>
        <v>1E-3</v>
      </c>
      <c r="G23" s="120" t="s">
        <v>34</v>
      </c>
      <c r="H23" s="214"/>
      <c r="I23" s="215"/>
      <c r="J23" s="165"/>
      <c r="K23" s="165"/>
      <c r="L23" s="149"/>
      <c r="M23" s="26"/>
      <c r="N23" s="26"/>
      <c r="O23" s="26"/>
      <c r="P23" s="26"/>
      <c r="Q23" s="26"/>
      <c r="R23" s="92"/>
      <c r="S23" s="92"/>
      <c r="T23" s="92"/>
      <c r="U23" s="92"/>
      <c r="V23" s="26"/>
      <c r="W23" s="26"/>
    </row>
    <row r="24" spans="1:35" ht="14.45" customHeight="1">
      <c r="A24" s="203" t="s">
        <v>35</v>
      </c>
      <c r="B24" s="204"/>
      <c r="C24" s="73" t="str">
        <f>IF(SUM(F18:I18)&gt;0,"Yes","No")</f>
        <v>Yes</v>
      </c>
      <c r="D24" s="63"/>
      <c r="E24" s="177" t="s">
        <v>36</v>
      </c>
      <c r="F24" s="145">
        <f>IF(MAX(AD30:AD61)=5,AVERAGE(AH30:AH31),VLOOKUP(MIN(AG30:AG61),$AG$30:$AH$61,2,FALSE))</f>
        <v>9.7000000000000003E-2</v>
      </c>
      <c r="G24" s="120" t="s">
        <v>34</v>
      </c>
      <c r="H24" s="214"/>
      <c r="I24" s="215"/>
      <c r="J24" s="165"/>
      <c r="K24" s="165"/>
      <c r="L24" s="149"/>
      <c r="M24" s="26"/>
      <c r="N24" s="26"/>
      <c r="O24" s="26"/>
      <c r="P24" s="26"/>
      <c r="Q24" s="26"/>
      <c r="R24" s="92"/>
      <c r="S24" s="92"/>
      <c r="T24" s="92"/>
      <c r="U24" s="92"/>
      <c r="V24" s="26"/>
      <c r="W24" s="26"/>
    </row>
    <row r="25" spans="1:35" ht="14.45" customHeight="1">
      <c r="A25" s="203" t="s">
        <v>37</v>
      </c>
      <c r="B25" s="204"/>
      <c r="C25" s="73" t="str">
        <f>IF(SUM(V30:V61)&gt;0,"Yes","No")</f>
        <v>Yes</v>
      </c>
      <c r="D25" s="63"/>
      <c r="E25" s="177"/>
      <c r="F25" s="174"/>
      <c r="G25" s="120"/>
      <c r="H25" s="188"/>
      <c r="I25" s="189"/>
      <c r="J25" s="165"/>
      <c r="K25" s="165"/>
      <c r="L25" s="149"/>
      <c r="M25" s="26"/>
      <c r="N25" s="26"/>
      <c r="O25" s="26"/>
      <c r="P25" s="26"/>
      <c r="Q25" s="26"/>
      <c r="R25" s="92"/>
      <c r="S25" s="92"/>
      <c r="T25" s="92"/>
      <c r="U25" s="92"/>
      <c r="V25" s="26"/>
      <c r="W25" s="26"/>
    </row>
    <row r="26" spans="1:35" ht="3" customHeight="1" thickBot="1">
      <c r="A26" s="41"/>
      <c r="B26" s="42"/>
      <c r="C26" s="42"/>
      <c r="D26" s="64"/>
      <c r="E26" s="178"/>
      <c r="F26" s="121"/>
      <c r="G26" s="121"/>
      <c r="H26" s="43"/>
      <c r="I26" s="31"/>
      <c r="J26" s="149"/>
      <c r="K26" s="149"/>
      <c r="L26" s="149"/>
      <c r="M26" s="32"/>
      <c r="N26" s="55"/>
      <c r="O26" s="32"/>
      <c r="P26" s="32"/>
      <c r="Q26" s="32"/>
      <c r="R26" s="87"/>
      <c r="S26" s="87"/>
      <c r="T26" s="87"/>
      <c r="U26" s="87"/>
      <c r="V26" s="32"/>
      <c r="W26" s="32"/>
    </row>
    <row r="27" spans="1:35" ht="15.6" thickBot="1">
      <c r="A27" s="180" t="s">
        <v>38</v>
      </c>
      <c r="B27" s="181"/>
      <c r="C27" s="181"/>
      <c r="D27" s="181"/>
      <c r="E27" s="157"/>
      <c r="F27" s="157"/>
      <c r="G27" s="157"/>
      <c r="H27" s="157"/>
      <c r="I27" s="158"/>
      <c r="J27" s="216" t="s">
        <v>39</v>
      </c>
      <c r="K27" s="217"/>
      <c r="L27" s="136"/>
      <c r="M27" s="32"/>
      <c r="N27" s="55"/>
      <c r="O27" s="32"/>
      <c r="P27" s="32"/>
      <c r="Q27" s="32"/>
      <c r="R27" s="87"/>
      <c r="S27" s="87"/>
      <c r="T27" s="87"/>
      <c r="U27" s="87"/>
      <c r="V27" s="32"/>
      <c r="W27" s="32"/>
    </row>
    <row r="28" spans="1:35" ht="39.6" customHeight="1">
      <c r="A28" s="210" t="s">
        <v>40</v>
      </c>
      <c r="B28" s="211"/>
      <c r="C28" s="251" t="s">
        <v>41</v>
      </c>
      <c r="D28" s="107"/>
      <c r="E28" s="47"/>
      <c r="F28" s="175"/>
      <c r="G28" s="86"/>
      <c r="H28" s="137" t="s">
        <v>33</v>
      </c>
      <c r="I28" s="138" t="s">
        <v>36</v>
      </c>
      <c r="J28" s="137" t="s">
        <v>33</v>
      </c>
      <c r="K28" s="138" t="s">
        <v>36</v>
      </c>
      <c r="L28" s="201" t="s">
        <v>42</v>
      </c>
      <c r="M28" s="240"/>
      <c r="N28" s="187"/>
      <c r="O28" s="46"/>
      <c r="P28" s="172"/>
      <c r="Q28" s="46"/>
      <c r="R28" s="97"/>
      <c r="S28" s="97"/>
      <c r="T28" s="97"/>
      <c r="U28" s="201" t="s">
        <v>43</v>
      </c>
      <c r="V28" s="202"/>
      <c r="W28" s="72" t="s">
        <v>44</v>
      </c>
      <c r="X28" s="123"/>
      <c r="Y28" s="207" t="s">
        <v>33</v>
      </c>
      <c r="Z28" s="208"/>
      <c r="AA28" s="208"/>
      <c r="AB28" s="208"/>
      <c r="AC28" s="209"/>
      <c r="AD28" s="207" t="s">
        <v>36</v>
      </c>
      <c r="AE28" s="208"/>
      <c r="AF28" s="208"/>
      <c r="AG28" s="208"/>
      <c r="AH28" s="209"/>
      <c r="AI28" s="26"/>
    </row>
    <row r="29" spans="1:35" ht="38.450000000000003" customHeight="1" thickBot="1">
      <c r="A29" s="212"/>
      <c r="B29" s="213"/>
      <c r="C29" s="252"/>
      <c r="D29" s="144" t="s">
        <v>45</v>
      </c>
      <c r="E29" s="113" t="s">
        <v>46</v>
      </c>
      <c r="F29" s="108" t="s">
        <v>47</v>
      </c>
      <c r="G29" s="108" t="s">
        <v>48</v>
      </c>
      <c r="H29" s="139" t="s">
        <v>34</v>
      </c>
      <c r="I29" s="140" t="s">
        <v>34</v>
      </c>
      <c r="J29" s="162" t="s">
        <v>34</v>
      </c>
      <c r="K29" s="163" t="s">
        <v>34</v>
      </c>
      <c r="L29" s="61" t="s">
        <v>49</v>
      </c>
      <c r="M29" s="62" t="s">
        <v>50</v>
      </c>
      <c r="N29" s="34"/>
      <c r="O29" s="61" t="s">
        <v>51</v>
      </c>
      <c r="P29" s="34" t="s">
        <v>52</v>
      </c>
      <c r="Q29" s="91"/>
      <c r="R29" s="88" t="s">
        <v>53</v>
      </c>
      <c r="S29" s="96" t="s">
        <v>54</v>
      </c>
      <c r="T29" s="96" t="s">
        <v>55</v>
      </c>
      <c r="U29" s="91" t="s">
        <v>56</v>
      </c>
      <c r="V29" s="101"/>
      <c r="W29" s="50"/>
      <c r="X29" s="124" t="s">
        <v>57</v>
      </c>
      <c r="Y29" s="125" t="s">
        <v>58</v>
      </c>
      <c r="Z29" s="126" t="s">
        <v>59</v>
      </c>
      <c r="AA29" s="126" t="s">
        <v>60</v>
      </c>
      <c r="AB29" s="126" t="s">
        <v>61</v>
      </c>
      <c r="AC29" s="127" t="s">
        <v>62</v>
      </c>
      <c r="AD29" s="125" t="s">
        <v>58</v>
      </c>
      <c r="AE29" s="126" t="s">
        <v>59</v>
      </c>
      <c r="AF29" s="126" t="s">
        <v>60</v>
      </c>
      <c r="AG29" s="126" t="s">
        <v>61</v>
      </c>
      <c r="AH29" s="127" t="s">
        <v>62</v>
      </c>
      <c r="AI29" s="26"/>
    </row>
    <row r="30" spans="1:35" ht="14.25" customHeight="1">
      <c r="A30" s="218" t="s">
        <v>63</v>
      </c>
      <c r="B30" s="219"/>
      <c r="C30" s="77" t="s">
        <v>20</v>
      </c>
      <c r="D30" s="110" t="s">
        <v>64</v>
      </c>
      <c r="E30" s="78" t="s">
        <v>65</v>
      </c>
      <c r="F30" s="114"/>
      <c r="G30" s="115"/>
      <c r="H30" s="78">
        <v>2</v>
      </c>
      <c r="I30" s="141">
        <v>4.2999999999999997E-2</v>
      </c>
      <c r="J30" s="166">
        <f t="shared" ref="J30:J61" si="2">IF(H30="","",IF(H30="ND",0,H30))</f>
        <v>2</v>
      </c>
      <c r="K30" s="167">
        <f t="shared" ref="K30:K61" si="3">IF(I30="","",IF(I30="ND",0,I30))</f>
        <v>4.2999999999999997E-2</v>
      </c>
      <c r="L30" s="36" t="s">
        <v>22</v>
      </c>
      <c r="M30" s="56" t="s">
        <v>66</v>
      </c>
      <c r="N30" s="53">
        <f>$B$14</f>
        <v>2024</v>
      </c>
      <c r="O30" s="35" t="s">
        <v>17</v>
      </c>
      <c r="P30" s="173">
        <f>COUNTIF($C$30:$C$61,O30)</f>
        <v>1</v>
      </c>
      <c r="Q30" s="98" t="s">
        <v>67</v>
      </c>
      <c r="R30" s="87"/>
      <c r="S30" s="93">
        <f>C22</f>
        <v>10</v>
      </c>
      <c r="U30" s="35" t="s">
        <v>65</v>
      </c>
      <c r="V30" s="33">
        <f t="shared" ref="V30:V61" si="4">IF(E30="No",1,0)</f>
        <v>0</v>
      </c>
      <c r="W30" s="106" t="s">
        <v>64</v>
      </c>
      <c r="X30" s="128">
        <v>1</v>
      </c>
      <c r="Y30" s="129">
        <v>1</v>
      </c>
      <c r="Z30" s="122">
        <f>IFERROR(MAX(Y30:Y61)+1-Y30,"")</f>
        <v>10</v>
      </c>
      <c r="AA30" s="130">
        <f>IFERROR(Z30/MAX($Z$30:$Z$61),"")</f>
        <v>1</v>
      </c>
      <c r="AB30" s="130">
        <f>IF(AA30&gt;=0.9,AA30,"")</f>
        <v>1</v>
      </c>
      <c r="AC30" s="131">
        <f t="shared" ref="AC30:AC61" si="5">IFERROR(LARGE($J$30:$J$61,$X30),"")</f>
        <v>2</v>
      </c>
      <c r="AD30" s="129">
        <v>1</v>
      </c>
      <c r="AE30" s="122">
        <f>IFERROR(MAX(AD30:AD61)+1-AD30,"")</f>
        <v>10</v>
      </c>
      <c r="AF30" s="130">
        <f>IFERROR(AE30/MAX($AE$30:$AE$61),"")</f>
        <v>1</v>
      </c>
      <c r="AG30" s="130">
        <f>IF(AF30&gt;=0.9,AF30,"")</f>
        <v>1</v>
      </c>
      <c r="AH30" s="131">
        <f t="shared" ref="AH30:AH61" si="6">IFERROR(LARGE($K$30:$K$61,$X30),"")</f>
        <v>1.84</v>
      </c>
      <c r="AI30" s="161"/>
    </row>
    <row r="31" spans="1:35">
      <c r="A31" s="199" t="s">
        <v>68</v>
      </c>
      <c r="B31" s="200"/>
      <c r="C31" s="79" t="s">
        <v>20</v>
      </c>
      <c r="D31" s="111" t="s">
        <v>69</v>
      </c>
      <c r="E31" s="80"/>
      <c r="F31" s="109"/>
      <c r="G31" s="116"/>
      <c r="H31" s="80" t="s">
        <v>70</v>
      </c>
      <c r="I31" s="142">
        <v>1.2E-2</v>
      </c>
      <c r="J31" s="168">
        <f t="shared" si="2"/>
        <v>0</v>
      </c>
      <c r="K31" s="169">
        <f t="shared" si="3"/>
        <v>1.2E-2</v>
      </c>
      <c r="L31" s="36" t="s">
        <v>71</v>
      </c>
      <c r="M31" s="56" t="s">
        <v>72</v>
      </c>
      <c r="N31" s="53">
        <f>$B$14+1</f>
        <v>2025</v>
      </c>
      <c r="O31" s="35" t="s">
        <v>18</v>
      </c>
      <c r="P31" s="173">
        <f t="shared" ref="P31:P33" si="7">COUNTIF($C$30:$C$61,O31)</f>
        <v>0</v>
      </c>
      <c r="Q31" s="35" t="s">
        <v>17</v>
      </c>
      <c r="R31" s="85">
        <f>HLOOKUP(Q31,$F$14:$I$15,2,FALSE)</f>
        <v>1</v>
      </c>
      <c r="S31" s="93">
        <f>IF((S30-R31)&lt;0,0,S30-R31)</f>
        <v>9</v>
      </c>
      <c r="T31" s="93">
        <f>S30-S31</f>
        <v>1</v>
      </c>
      <c r="U31" s="35" t="s">
        <v>73</v>
      </c>
      <c r="V31" s="33">
        <f t="shared" si="4"/>
        <v>0</v>
      </c>
      <c r="W31" s="106" t="s">
        <v>69</v>
      </c>
      <c r="X31" s="128">
        <v>2</v>
      </c>
      <c r="Y31" s="129">
        <f t="shared" ref="Y31:Y61" si="8">IF(AC31="","",Y30+1)</f>
        <v>2</v>
      </c>
      <c r="Z31" s="122">
        <f t="shared" ref="Z31:Z61" si="9">IFERROR(MAX(Y31:Y62)+1-Y31,"")</f>
        <v>9</v>
      </c>
      <c r="AA31" s="130">
        <f t="shared" ref="AA31:AA61" si="10">IFERROR(Z31/MAX($Z$30:$Z$61),"")</f>
        <v>0.9</v>
      </c>
      <c r="AB31" s="130">
        <f t="shared" ref="AB31:AB61" si="11">IF(AA31&gt;=0.9,AA31,"")</f>
        <v>0.9</v>
      </c>
      <c r="AC31" s="131">
        <f t="shared" si="5"/>
        <v>1E-3</v>
      </c>
      <c r="AD31" s="129">
        <f t="shared" ref="AD31" si="12">IF(AH31="","",AD30+1)</f>
        <v>2</v>
      </c>
      <c r="AE31" s="122">
        <f t="shared" ref="AE31:AE61" si="13">IFERROR(MAX(AD31:AD62)+1-AD31,"")</f>
        <v>9</v>
      </c>
      <c r="AF31" s="130">
        <f>IFERROR(AE31/MAX($AE$30:$AE$61),"")</f>
        <v>0.9</v>
      </c>
      <c r="AG31" s="130">
        <f t="shared" ref="AG31:AG61" si="14">IF(AF31&gt;=0.9,AF31,"")</f>
        <v>0.9</v>
      </c>
      <c r="AH31" s="131">
        <f t="shared" si="6"/>
        <v>9.7000000000000003E-2</v>
      </c>
      <c r="AI31" s="26"/>
    </row>
    <row r="32" spans="1:35">
      <c r="A32" s="199" t="s">
        <v>74</v>
      </c>
      <c r="B32" s="200"/>
      <c r="C32" s="79" t="s">
        <v>17</v>
      </c>
      <c r="D32" s="111" t="s">
        <v>64</v>
      </c>
      <c r="E32" s="80"/>
      <c r="F32" s="109"/>
      <c r="G32" s="116"/>
      <c r="H32" s="80">
        <v>0</v>
      </c>
      <c r="I32" s="142">
        <v>9.7000000000000003E-2</v>
      </c>
      <c r="J32" s="168">
        <f t="shared" si="2"/>
        <v>0</v>
      </c>
      <c r="K32" s="169">
        <f t="shared" si="3"/>
        <v>9.7000000000000003E-2</v>
      </c>
      <c r="L32" s="36" t="s">
        <v>75</v>
      </c>
      <c r="M32" s="56" t="s">
        <v>76</v>
      </c>
      <c r="N32" s="53">
        <f t="shared" ref="N32:N33" si="15">$B$14</f>
        <v>2024</v>
      </c>
      <c r="O32" s="35" t="s">
        <v>19</v>
      </c>
      <c r="P32" s="173">
        <f t="shared" si="7"/>
        <v>5</v>
      </c>
      <c r="Q32" s="35" t="s">
        <v>18</v>
      </c>
      <c r="R32" s="85">
        <f>HLOOKUP(Q32,$F$14:$I$15,2,FALSE)</f>
        <v>0</v>
      </c>
      <c r="S32" s="93">
        <f t="shared" ref="S32:S34" si="16">IF((S31-R32)&lt;0,0,S31-R32)</f>
        <v>9</v>
      </c>
      <c r="T32" s="93">
        <f t="shared" ref="T32:T33" si="17">S31-S32</f>
        <v>0</v>
      </c>
      <c r="U32" s="35"/>
      <c r="V32" s="33">
        <f t="shared" si="4"/>
        <v>0</v>
      </c>
      <c r="W32" s="50" t="s">
        <v>77</v>
      </c>
      <c r="X32" s="128">
        <v>3</v>
      </c>
      <c r="Y32" s="129">
        <f t="shared" si="8"/>
        <v>3</v>
      </c>
      <c r="Z32" s="122">
        <f t="shared" si="9"/>
        <v>8</v>
      </c>
      <c r="AA32" s="130">
        <f t="shared" si="10"/>
        <v>0.8</v>
      </c>
      <c r="AB32" s="130" t="str">
        <f t="shared" si="11"/>
        <v/>
      </c>
      <c r="AC32" s="131">
        <f t="shared" si="5"/>
        <v>0</v>
      </c>
      <c r="AD32" s="129">
        <f t="shared" ref="AD32:AD61" si="18">IF(AH32="","",AD31+1)</f>
        <v>3</v>
      </c>
      <c r="AE32" s="122">
        <f t="shared" si="13"/>
        <v>8</v>
      </c>
      <c r="AF32" s="130">
        <f t="shared" ref="AF32:AF61" si="19">IFERROR(AE32/MAX($AE$30:$AE$61),"")</f>
        <v>0.8</v>
      </c>
      <c r="AG32" s="130" t="str">
        <f t="shared" si="14"/>
        <v/>
      </c>
      <c r="AH32" s="131">
        <f t="shared" si="6"/>
        <v>6.3E-2</v>
      </c>
      <c r="AI32" s="26"/>
    </row>
    <row r="33" spans="1:35">
      <c r="A33" s="199" t="s">
        <v>78</v>
      </c>
      <c r="B33" s="200"/>
      <c r="C33" s="79" t="s">
        <v>20</v>
      </c>
      <c r="D33" s="111" t="s">
        <v>64</v>
      </c>
      <c r="E33" s="80"/>
      <c r="F33" s="109"/>
      <c r="G33" s="116"/>
      <c r="H33" s="80" t="s">
        <v>70</v>
      </c>
      <c r="I33" s="142">
        <v>1.2999999999999999E-2</v>
      </c>
      <c r="J33" s="168">
        <f t="shared" si="2"/>
        <v>0</v>
      </c>
      <c r="K33" s="169">
        <f t="shared" si="3"/>
        <v>1.2999999999999999E-2</v>
      </c>
      <c r="L33" s="36" t="s">
        <v>79</v>
      </c>
      <c r="M33" s="56" t="s">
        <v>76</v>
      </c>
      <c r="N33" s="53">
        <f t="shared" si="15"/>
        <v>2024</v>
      </c>
      <c r="O33" s="35" t="s">
        <v>20</v>
      </c>
      <c r="P33" s="173">
        <f t="shared" si="7"/>
        <v>4</v>
      </c>
      <c r="Q33" s="35" t="s">
        <v>19</v>
      </c>
      <c r="R33" s="85">
        <f>HLOOKUP(Q33,$F$14:$I$15,2,FALSE)</f>
        <v>9</v>
      </c>
      <c r="S33" s="93">
        <f t="shared" si="16"/>
        <v>0</v>
      </c>
      <c r="T33" s="93">
        <f t="shared" si="17"/>
        <v>9</v>
      </c>
      <c r="U33" s="35"/>
      <c r="V33" s="33">
        <f t="shared" si="4"/>
        <v>0</v>
      </c>
      <c r="W33" s="50"/>
      <c r="X33" s="128">
        <v>4</v>
      </c>
      <c r="Y33" s="129">
        <f t="shared" si="8"/>
        <v>4</v>
      </c>
      <c r="Z33" s="122">
        <f t="shared" si="9"/>
        <v>7</v>
      </c>
      <c r="AA33" s="130">
        <f t="shared" si="10"/>
        <v>0.7</v>
      </c>
      <c r="AB33" s="130" t="str">
        <f t="shared" si="11"/>
        <v/>
      </c>
      <c r="AC33" s="131">
        <f t="shared" si="5"/>
        <v>0</v>
      </c>
      <c r="AD33" s="129">
        <f t="shared" si="18"/>
        <v>4</v>
      </c>
      <c r="AE33" s="122">
        <f t="shared" si="13"/>
        <v>7</v>
      </c>
      <c r="AF33" s="130">
        <f t="shared" si="19"/>
        <v>0.7</v>
      </c>
      <c r="AG33" s="130" t="str">
        <f t="shared" si="14"/>
        <v/>
      </c>
      <c r="AH33" s="131">
        <f t="shared" si="6"/>
        <v>4.2999999999999997E-2</v>
      </c>
      <c r="AI33" s="26"/>
    </row>
    <row r="34" spans="1:35">
      <c r="A34" s="199" t="s">
        <v>80</v>
      </c>
      <c r="B34" s="200"/>
      <c r="C34" s="79" t="s">
        <v>20</v>
      </c>
      <c r="D34" s="111" t="s">
        <v>69</v>
      </c>
      <c r="E34" s="80"/>
      <c r="F34" s="109"/>
      <c r="G34" s="116"/>
      <c r="H34" s="80" t="s">
        <v>70</v>
      </c>
      <c r="I34" s="142">
        <v>6.3E-2</v>
      </c>
      <c r="J34" s="168">
        <f t="shared" si="2"/>
        <v>0</v>
      </c>
      <c r="K34" s="169">
        <f t="shared" si="3"/>
        <v>6.3E-2</v>
      </c>
      <c r="L34" s="36"/>
      <c r="M34" s="56"/>
      <c r="N34" s="33"/>
      <c r="O34" s="35"/>
      <c r="P34" s="33"/>
      <c r="Q34" s="35" t="s">
        <v>20</v>
      </c>
      <c r="R34" s="85">
        <f>HLOOKUP(Q34,$F$14:$I$15,2,FALSE)</f>
        <v>8</v>
      </c>
      <c r="S34" s="93">
        <f t="shared" si="16"/>
        <v>0</v>
      </c>
      <c r="T34" s="93">
        <f>S34</f>
        <v>0</v>
      </c>
      <c r="U34" s="35"/>
      <c r="V34" s="33">
        <f t="shared" si="4"/>
        <v>0</v>
      </c>
      <c r="W34" s="50"/>
      <c r="X34" s="128">
        <v>5</v>
      </c>
      <c r="Y34" s="129">
        <f t="shared" si="8"/>
        <v>5</v>
      </c>
      <c r="Z34" s="122">
        <f t="shared" si="9"/>
        <v>6</v>
      </c>
      <c r="AA34" s="130">
        <f t="shared" si="10"/>
        <v>0.6</v>
      </c>
      <c r="AB34" s="130" t="str">
        <f t="shared" si="11"/>
        <v/>
      </c>
      <c r="AC34" s="131">
        <f t="shared" si="5"/>
        <v>0</v>
      </c>
      <c r="AD34" s="129">
        <f t="shared" si="18"/>
        <v>5</v>
      </c>
      <c r="AE34" s="122">
        <f t="shared" si="13"/>
        <v>6</v>
      </c>
      <c r="AF34" s="130">
        <f t="shared" si="19"/>
        <v>0.6</v>
      </c>
      <c r="AG34" s="130" t="str">
        <f t="shared" si="14"/>
        <v/>
      </c>
      <c r="AH34" s="131">
        <f t="shared" si="6"/>
        <v>3.7999999999999999E-2</v>
      </c>
      <c r="AI34" s="26"/>
    </row>
    <row r="35" spans="1:35">
      <c r="A35" s="199" t="s">
        <v>81</v>
      </c>
      <c r="B35" s="200"/>
      <c r="C35" s="79" t="s">
        <v>19</v>
      </c>
      <c r="D35" s="111" t="s">
        <v>64</v>
      </c>
      <c r="E35" s="80"/>
      <c r="F35" s="109"/>
      <c r="G35" s="116"/>
      <c r="H35" s="80" t="s">
        <v>70</v>
      </c>
      <c r="I35" s="142">
        <v>2.8000000000000001E-2</v>
      </c>
      <c r="J35" s="168">
        <f t="shared" si="2"/>
        <v>0</v>
      </c>
      <c r="K35" s="169">
        <f t="shared" si="3"/>
        <v>2.8000000000000001E-2</v>
      </c>
      <c r="L35" s="36"/>
      <c r="M35" s="56"/>
      <c r="N35" s="33"/>
      <c r="O35" s="35"/>
      <c r="P35" s="33"/>
      <c r="Q35" s="35"/>
      <c r="U35" s="35"/>
      <c r="V35" s="33">
        <f t="shared" si="4"/>
        <v>0</v>
      </c>
      <c r="W35" s="50"/>
      <c r="X35" s="128">
        <v>6</v>
      </c>
      <c r="Y35" s="129">
        <f t="shared" si="8"/>
        <v>6</v>
      </c>
      <c r="Z35" s="122">
        <f t="shared" si="9"/>
        <v>5</v>
      </c>
      <c r="AA35" s="130">
        <f t="shared" si="10"/>
        <v>0.5</v>
      </c>
      <c r="AB35" s="130" t="str">
        <f t="shared" si="11"/>
        <v/>
      </c>
      <c r="AC35" s="131">
        <f t="shared" si="5"/>
        <v>0</v>
      </c>
      <c r="AD35" s="129">
        <f t="shared" si="18"/>
        <v>6</v>
      </c>
      <c r="AE35" s="122">
        <f t="shared" si="13"/>
        <v>5</v>
      </c>
      <c r="AF35" s="130">
        <f t="shared" si="19"/>
        <v>0.5</v>
      </c>
      <c r="AG35" s="130" t="str">
        <f t="shared" si="14"/>
        <v/>
      </c>
      <c r="AH35" s="131">
        <f t="shared" si="6"/>
        <v>2.9000000000000001E-2</v>
      </c>
      <c r="AI35" s="26"/>
    </row>
    <row r="36" spans="1:35">
      <c r="A36" s="199" t="s">
        <v>82</v>
      </c>
      <c r="B36" s="200"/>
      <c r="C36" s="79" t="s">
        <v>19</v>
      </c>
      <c r="D36" s="111" t="s">
        <v>64</v>
      </c>
      <c r="E36" s="80"/>
      <c r="F36" s="109"/>
      <c r="G36" s="116"/>
      <c r="H36" s="80" t="s">
        <v>70</v>
      </c>
      <c r="I36" s="142">
        <v>0.02</v>
      </c>
      <c r="J36" s="168">
        <f t="shared" si="2"/>
        <v>0</v>
      </c>
      <c r="K36" s="169">
        <f t="shared" si="3"/>
        <v>0.02</v>
      </c>
      <c r="L36" s="36"/>
      <c r="M36" s="56"/>
      <c r="N36" s="33"/>
      <c r="O36" s="35"/>
      <c r="P36" s="33"/>
      <c r="Q36" s="35"/>
      <c r="U36" s="35"/>
      <c r="V36" s="33">
        <f t="shared" si="4"/>
        <v>0</v>
      </c>
      <c r="W36" s="50"/>
      <c r="X36" s="128">
        <v>7</v>
      </c>
      <c r="Y36" s="129">
        <f t="shared" si="8"/>
        <v>7</v>
      </c>
      <c r="Z36" s="122">
        <f t="shared" si="9"/>
        <v>4</v>
      </c>
      <c r="AA36" s="130">
        <f t="shared" si="10"/>
        <v>0.4</v>
      </c>
      <c r="AB36" s="130" t="str">
        <f t="shared" si="11"/>
        <v/>
      </c>
      <c r="AC36" s="131">
        <f t="shared" si="5"/>
        <v>0</v>
      </c>
      <c r="AD36" s="129">
        <f t="shared" si="18"/>
        <v>7</v>
      </c>
      <c r="AE36" s="122">
        <f t="shared" si="13"/>
        <v>4</v>
      </c>
      <c r="AF36" s="130">
        <f t="shared" si="19"/>
        <v>0.4</v>
      </c>
      <c r="AG36" s="130" t="str">
        <f t="shared" si="14"/>
        <v/>
      </c>
      <c r="AH36" s="131">
        <f t="shared" si="6"/>
        <v>2.8000000000000001E-2</v>
      </c>
      <c r="AI36" s="26"/>
    </row>
    <row r="37" spans="1:35">
      <c r="A37" s="199" t="s">
        <v>83</v>
      </c>
      <c r="B37" s="200"/>
      <c r="C37" s="79" t="s">
        <v>19</v>
      </c>
      <c r="D37" s="111" t="s">
        <v>69</v>
      </c>
      <c r="E37" s="80"/>
      <c r="F37" s="109"/>
      <c r="G37" s="116"/>
      <c r="H37" s="80">
        <v>1E-3</v>
      </c>
      <c r="I37" s="142">
        <v>3.7999999999999999E-2</v>
      </c>
      <c r="J37" s="168">
        <f t="shared" si="2"/>
        <v>1E-3</v>
      </c>
      <c r="K37" s="169">
        <f t="shared" si="3"/>
        <v>3.7999999999999999E-2</v>
      </c>
      <c r="L37" s="36"/>
      <c r="M37" s="56"/>
      <c r="N37" s="33"/>
      <c r="O37" s="35"/>
      <c r="P37" s="33"/>
      <c r="Q37" s="35"/>
      <c r="U37" s="35"/>
      <c r="V37" s="33">
        <f t="shared" si="4"/>
        <v>0</v>
      </c>
      <c r="W37" s="50"/>
      <c r="X37" s="128">
        <v>8</v>
      </c>
      <c r="Y37" s="129">
        <f t="shared" si="8"/>
        <v>8</v>
      </c>
      <c r="Z37" s="122">
        <f t="shared" si="9"/>
        <v>3</v>
      </c>
      <c r="AA37" s="130">
        <f t="shared" si="10"/>
        <v>0.3</v>
      </c>
      <c r="AB37" s="130" t="str">
        <f t="shared" si="11"/>
        <v/>
      </c>
      <c r="AC37" s="131">
        <f t="shared" si="5"/>
        <v>0</v>
      </c>
      <c r="AD37" s="129">
        <f t="shared" si="18"/>
        <v>8</v>
      </c>
      <c r="AE37" s="122">
        <f t="shared" si="13"/>
        <v>3</v>
      </c>
      <c r="AF37" s="130">
        <f t="shared" si="19"/>
        <v>0.3</v>
      </c>
      <c r="AG37" s="130" t="str">
        <f t="shared" si="14"/>
        <v/>
      </c>
      <c r="AH37" s="131">
        <f t="shared" si="6"/>
        <v>0.02</v>
      </c>
      <c r="AI37" s="26"/>
    </row>
    <row r="38" spans="1:35">
      <c r="A38" s="199" t="s">
        <v>84</v>
      </c>
      <c r="B38" s="200"/>
      <c r="C38" s="79" t="s">
        <v>19</v>
      </c>
      <c r="D38" s="111" t="s">
        <v>69</v>
      </c>
      <c r="E38" s="80"/>
      <c r="F38" s="109"/>
      <c r="G38" s="116"/>
      <c r="H38" s="80" t="s">
        <v>70</v>
      </c>
      <c r="I38" s="142">
        <v>1.84</v>
      </c>
      <c r="J38" s="168">
        <f t="shared" si="2"/>
        <v>0</v>
      </c>
      <c r="K38" s="169">
        <f t="shared" si="3"/>
        <v>1.84</v>
      </c>
      <c r="L38" s="36"/>
      <c r="M38" s="56"/>
      <c r="N38" s="33"/>
      <c r="O38" s="35"/>
      <c r="P38" s="33"/>
      <c r="Q38" s="35"/>
      <c r="U38" s="35"/>
      <c r="V38" s="33">
        <f t="shared" si="4"/>
        <v>0</v>
      </c>
      <c r="W38" s="50"/>
      <c r="X38" s="128">
        <v>9</v>
      </c>
      <c r="Y38" s="129">
        <f t="shared" si="8"/>
        <v>9</v>
      </c>
      <c r="Z38" s="122">
        <f t="shared" si="9"/>
        <v>2</v>
      </c>
      <c r="AA38" s="130">
        <f t="shared" si="10"/>
        <v>0.2</v>
      </c>
      <c r="AB38" s="130" t="str">
        <f t="shared" si="11"/>
        <v/>
      </c>
      <c r="AC38" s="131">
        <f t="shared" si="5"/>
        <v>0</v>
      </c>
      <c r="AD38" s="129">
        <f t="shared" si="18"/>
        <v>9</v>
      </c>
      <c r="AE38" s="122">
        <f t="shared" si="13"/>
        <v>2</v>
      </c>
      <c r="AF38" s="130">
        <f t="shared" si="19"/>
        <v>0.2</v>
      </c>
      <c r="AG38" s="130" t="str">
        <f t="shared" si="14"/>
        <v/>
      </c>
      <c r="AH38" s="131">
        <f t="shared" si="6"/>
        <v>1.2999999999999999E-2</v>
      </c>
      <c r="AI38" s="26"/>
    </row>
    <row r="39" spans="1:35">
      <c r="A39" s="199" t="s">
        <v>85</v>
      </c>
      <c r="B39" s="200"/>
      <c r="C39" s="79" t="s">
        <v>19</v>
      </c>
      <c r="D39" s="111" t="s">
        <v>69</v>
      </c>
      <c r="E39" s="80"/>
      <c r="F39" s="109"/>
      <c r="G39" s="116"/>
      <c r="H39" s="80" t="s">
        <v>70</v>
      </c>
      <c r="I39" s="142">
        <v>2.9000000000000001E-2</v>
      </c>
      <c r="J39" s="168">
        <f t="shared" si="2"/>
        <v>0</v>
      </c>
      <c r="K39" s="169">
        <f t="shared" si="3"/>
        <v>2.9000000000000001E-2</v>
      </c>
      <c r="L39" s="36"/>
      <c r="M39" s="56"/>
      <c r="N39" s="33"/>
      <c r="O39" s="35"/>
      <c r="P39" s="33"/>
      <c r="Q39" s="35"/>
      <c r="U39" s="35"/>
      <c r="V39" s="33">
        <f t="shared" si="4"/>
        <v>0</v>
      </c>
      <c r="W39" s="50"/>
      <c r="X39" s="128">
        <v>10</v>
      </c>
      <c r="Y39" s="129">
        <f t="shared" si="8"/>
        <v>10</v>
      </c>
      <c r="Z39" s="122">
        <f t="shared" si="9"/>
        <v>1</v>
      </c>
      <c r="AA39" s="130">
        <f t="shared" si="10"/>
        <v>0.1</v>
      </c>
      <c r="AB39" s="130" t="str">
        <f t="shared" si="11"/>
        <v/>
      </c>
      <c r="AC39" s="131">
        <f t="shared" si="5"/>
        <v>0</v>
      </c>
      <c r="AD39" s="129">
        <f t="shared" si="18"/>
        <v>10</v>
      </c>
      <c r="AE39" s="122">
        <f t="shared" si="13"/>
        <v>1</v>
      </c>
      <c r="AF39" s="130">
        <f t="shared" si="19"/>
        <v>0.1</v>
      </c>
      <c r="AG39" s="130" t="str">
        <f t="shared" si="14"/>
        <v/>
      </c>
      <c r="AH39" s="131">
        <f t="shared" si="6"/>
        <v>1.2E-2</v>
      </c>
      <c r="AI39" s="26"/>
    </row>
    <row r="40" spans="1:35">
      <c r="A40" s="199" t="s">
        <v>86</v>
      </c>
      <c r="B40" s="200"/>
      <c r="C40" s="79"/>
      <c r="D40" s="111"/>
      <c r="E40" s="80" t="s">
        <v>73</v>
      </c>
      <c r="F40" s="109"/>
      <c r="G40" s="116"/>
      <c r="H40" s="80"/>
      <c r="I40" s="142"/>
      <c r="J40" s="168" t="str">
        <f t="shared" si="2"/>
        <v/>
      </c>
      <c r="K40" s="169" t="str">
        <f t="shared" si="3"/>
        <v/>
      </c>
      <c r="L40" s="36"/>
      <c r="M40" s="56"/>
      <c r="N40" s="33"/>
      <c r="O40" s="35"/>
      <c r="P40" s="33"/>
      <c r="Q40" s="35"/>
      <c r="U40" s="35"/>
      <c r="V40" s="33">
        <f t="shared" si="4"/>
        <v>1</v>
      </c>
      <c r="W40" s="50"/>
      <c r="X40" s="128">
        <v>11</v>
      </c>
      <c r="Y40" s="129" t="str">
        <f t="shared" si="8"/>
        <v/>
      </c>
      <c r="Z40" s="122" t="str">
        <f t="shared" si="9"/>
        <v/>
      </c>
      <c r="AA40" s="130" t="str">
        <f t="shared" si="10"/>
        <v/>
      </c>
      <c r="AB40" s="130" t="str">
        <f t="shared" si="11"/>
        <v/>
      </c>
      <c r="AC40" s="131" t="str">
        <f t="shared" si="5"/>
        <v/>
      </c>
      <c r="AD40" s="129" t="str">
        <f t="shared" si="18"/>
        <v/>
      </c>
      <c r="AE40" s="122" t="str">
        <f t="shared" si="13"/>
        <v/>
      </c>
      <c r="AF40" s="130" t="str">
        <f t="shared" si="19"/>
        <v/>
      </c>
      <c r="AG40" s="130" t="str">
        <f t="shared" si="14"/>
        <v/>
      </c>
      <c r="AH40" s="131" t="str">
        <f t="shared" si="6"/>
        <v/>
      </c>
      <c r="AI40" s="26"/>
    </row>
    <row r="41" spans="1:35">
      <c r="A41" s="199"/>
      <c r="B41" s="200"/>
      <c r="C41" s="79"/>
      <c r="D41" s="111"/>
      <c r="E41" s="80"/>
      <c r="F41" s="109"/>
      <c r="G41" s="116"/>
      <c r="H41" s="80"/>
      <c r="I41" s="142"/>
      <c r="J41" s="168" t="str">
        <f t="shared" si="2"/>
        <v/>
      </c>
      <c r="K41" s="169" t="str">
        <f t="shared" si="3"/>
        <v/>
      </c>
      <c r="L41" s="36"/>
      <c r="M41" s="56"/>
      <c r="N41" s="33"/>
      <c r="O41" s="35"/>
      <c r="P41" s="33"/>
      <c r="Q41" s="35"/>
      <c r="U41" s="35"/>
      <c r="V41" s="33">
        <f t="shared" si="4"/>
        <v>0</v>
      </c>
      <c r="W41" s="50"/>
      <c r="X41" s="128">
        <v>12</v>
      </c>
      <c r="Y41" s="129" t="str">
        <f t="shared" si="8"/>
        <v/>
      </c>
      <c r="Z41" s="122" t="str">
        <f t="shared" si="9"/>
        <v/>
      </c>
      <c r="AA41" s="130" t="str">
        <f t="shared" si="10"/>
        <v/>
      </c>
      <c r="AB41" s="130" t="str">
        <f t="shared" si="11"/>
        <v/>
      </c>
      <c r="AC41" s="131" t="str">
        <f t="shared" si="5"/>
        <v/>
      </c>
      <c r="AD41" s="129" t="str">
        <f t="shared" si="18"/>
        <v/>
      </c>
      <c r="AE41" s="122" t="str">
        <f t="shared" si="13"/>
        <v/>
      </c>
      <c r="AF41" s="130" t="str">
        <f t="shared" si="19"/>
        <v/>
      </c>
      <c r="AG41" s="130" t="str">
        <f t="shared" si="14"/>
        <v/>
      </c>
      <c r="AH41" s="131" t="str">
        <f t="shared" si="6"/>
        <v/>
      </c>
      <c r="AI41" s="26"/>
    </row>
    <row r="42" spans="1:35">
      <c r="A42" s="199"/>
      <c r="B42" s="200"/>
      <c r="C42" s="79"/>
      <c r="D42" s="111"/>
      <c r="E42" s="80"/>
      <c r="F42" s="109"/>
      <c r="G42" s="116"/>
      <c r="H42" s="80"/>
      <c r="I42" s="142"/>
      <c r="J42" s="168" t="str">
        <f t="shared" si="2"/>
        <v/>
      </c>
      <c r="K42" s="169" t="str">
        <f t="shared" si="3"/>
        <v/>
      </c>
      <c r="L42" s="36"/>
      <c r="M42" s="56"/>
      <c r="N42" s="33"/>
      <c r="O42" s="35"/>
      <c r="P42" s="33"/>
      <c r="Q42" s="35"/>
      <c r="U42" s="35"/>
      <c r="V42" s="33">
        <f t="shared" si="4"/>
        <v>0</v>
      </c>
      <c r="W42" s="50"/>
      <c r="X42" s="128">
        <v>13</v>
      </c>
      <c r="Y42" s="129" t="str">
        <f t="shared" si="8"/>
        <v/>
      </c>
      <c r="Z42" s="122" t="str">
        <f t="shared" si="9"/>
        <v/>
      </c>
      <c r="AA42" s="130" t="str">
        <f t="shared" si="10"/>
        <v/>
      </c>
      <c r="AB42" s="130" t="str">
        <f t="shared" si="11"/>
        <v/>
      </c>
      <c r="AC42" s="131" t="str">
        <f t="shared" si="5"/>
        <v/>
      </c>
      <c r="AD42" s="129" t="str">
        <f t="shared" si="18"/>
        <v/>
      </c>
      <c r="AE42" s="122" t="str">
        <f t="shared" si="13"/>
        <v/>
      </c>
      <c r="AF42" s="130" t="str">
        <f t="shared" si="19"/>
        <v/>
      </c>
      <c r="AG42" s="130" t="str">
        <f t="shared" si="14"/>
        <v/>
      </c>
      <c r="AH42" s="131" t="str">
        <f t="shared" si="6"/>
        <v/>
      </c>
      <c r="AI42" s="26"/>
    </row>
    <row r="43" spans="1:35">
      <c r="A43" s="199"/>
      <c r="B43" s="200"/>
      <c r="C43" s="79"/>
      <c r="D43" s="111"/>
      <c r="E43" s="80"/>
      <c r="F43" s="109"/>
      <c r="G43" s="116"/>
      <c r="H43" s="80"/>
      <c r="I43" s="142"/>
      <c r="J43" s="168" t="str">
        <f t="shared" si="2"/>
        <v/>
      </c>
      <c r="K43" s="169" t="str">
        <f t="shared" si="3"/>
        <v/>
      </c>
      <c r="L43" s="36"/>
      <c r="M43" s="56"/>
      <c r="N43" s="38"/>
      <c r="O43" s="35"/>
      <c r="P43" s="33"/>
      <c r="Q43" s="35"/>
      <c r="U43" s="35"/>
      <c r="V43" s="33">
        <f t="shared" si="4"/>
        <v>0</v>
      </c>
      <c r="W43" s="50"/>
      <c r="X43" s="128">
        <v>14</v>
      </c>
      <c r="Y43" s="129" t="str">
        <f t="shared" si="8"/>
        <v/>
      </c>
      <c r="Z43" s="122" t="str">
        <f t="shared" si="9"/>
        <v/>
      </c>
      <c r="AA43" s="130" t="str">
        <f t="shared" si="10"/>
        <v/>
      </c>
      <c r="AB43" s="130" t="str">
        <f t="shared" si="11"/>
        <v/>
      </c>
      <c r="AC43" s="131" t="str">
        <f t="shared" si="5"/>
        <v/>
      </c>
      <c r="AD43" s="129" t="str">
        <f t="shared" si="18"/>
        <v/>
      </c>
      <c r="AE43" s="122" t="str">
        <f t="shared" si="13"/>
        <v/>
      </c>
      <c r="AF43" s="130" t="str">
        <f t="shared" si="19"/>
        <v/>
      </c>
      <c r="AG43" s="130" t="str">
        <f t="shared" si="14"/>
        <v/>
      </c>
      <c r="AH43" s="131" t="str">
        <f t="shared" si="6"/>
        <v/>
      </c>
      <c r="AI43" s="26"/>
    </row>
    <row r="44" spans="1:35">
      <c r="A44" s="199"/>
      <c r="B44" s="200"/>
      <c r="C44" s="79"/>
      <c r="D44" s="111"/>
      <c r="E44" s="80"/>
      <c r="F44" s="109"/>
      <c r="G44" s="116"/>
      <c r="H44" s="80"/>
      <c r="I44" s="142"/>
      <c r="J44" s="168" t="str">
        <f t="shared" si="2"/>
        <v/>
      </c>
      <c r="K44" s="169" t="str">
        <f t="shared" si="3"/>
        <v/>
      </c>
      <c r="L44" s="36" t="s">
        <v>87</v>
      </c>
      <c r="M44" s="57" t="str">
        <f>VLOOKUP($B$15,$L$30:$M$33,2,FALSE)</f>
        <v>July</v>
      </c>
      <c r="N44" s="40"/>
      <c r="O44" s="35"/>
      <c r="P44" s="33"/>
      <c r="Q44" s="35"/>
      <c r="U44" s="35"/>
      <c r="V44" s="33">
        <f t="shared" si="4"/>
        <v>0</v>
      </c>
      <c r="W44" s="50"/>
      <c r="X44" s="128">
        <v>15</v>
      </c>
      <c r="Y44" s="129" t="str">
        <f t="shared" si="8"/>
        <v/>
      </c>
      <c r="Z44" s="122" t="str">
        <f t="shared" si="9"/>
        <v/>
      </c>
      <c r="AA44" s="130" t="str">
        <f t="shared" si="10"/>
        <v/>
      </c>
      <c r="AB44" s="130" t="str">
        <f t="shared" si="11"/>
        <v/>
      </c>
      <c r="AC44" s="131" t="str">
        <f t="shared" si="5"/>
        <v/>
      </c>
      <c r="AD44" s="129" t="str">
        <f t="shared" si="18"/>
        <v/>
      </c>
      <c r="AE44" s="122" t="str">
        <f t="shared" si="13"/>
        <v/>
      </c>
      <c r="AF44" s="130" t="str">
        <f t="shared" si="19"/>
        <v/>
      </c>
      <c r="AG44" s="130" t="str">
        <f t="shared" si="14"/>
        <v/>
      </c>
      <c r="AH44" s="131" t="str">
        <f t="shared" si="6"/>
        <v/>
      </c>
      <c r="AI44" s="26"/>
    </row>
    <row r="45" spans="1:35">
      <c r="A45" s="199"/>
      <c r="B45" s="200"/>
      <c r="C45" s="79"/>
      <c r="D45" s="111"/>
      <c r="E45" s="80"/>
      <c r="F45" s="109"/>
      <c r="G45" s="116"/>
      <c r="H45" s="80"/>
      <c r="I45" s="142"/>
      <c r="J45" s="168" t="str">
        <f t="shared" si="2"/>
        <v/>
      </c>
      <c r="K45" s="169" t="str">
        <f t="shared" si="3"/>
        <v/>
      </c>
      <c r="L45" s="36" t="s">
        <v>88</v>
      </c>
      <c r="M45" s="57">
        <f>VLOOKUP(B15,$L$30:$N$33,3,FALSE)</f>
        <v>2024</v>
      </c>
      <c r="N45" s="40"/>
      <c r="O45" s="35"/>
      <c r="P45" s="33"/>
      <c r="Q45" s="35"/>
      <c r="U45" s="35"/>
      <c r="V45" s="33">
        <f t="shared" si="4"/>
        <v>0</v>
      </c>
      <c r="W45" s="50"/>
      <c r="X45" s="128">
        <v>16</v>
      </c>
      <c r="Y45" s="129" t="str">
        <f t="shared" si="8"/>
        <v/>
      </c>
      <c r="Z45" s="122" t="str">
        <f t="shared" si="9"/>
        <v/>
      </c>
      <c r="AA45" s="130" t="str">
        <f t="shared" si="10"/>
        <v/>
      </c>
      <c r="AB45" s="130" t="str">
        <f t="shared" si="11"/>
        <v/>
      </c>
      <c r="AC45" s="131" t="str">
        <f t="shared" si="5"/>
        <v/>
      </c>
      <c r="AD45" s="129" t="str">
        <f t="shared" si="18"/>
        <v/>
      </c>
      <c r="AE45" s="122" t="str">
        <f t="shared" si="13"/>
        <v/>
      </c>
      <c r="AF45" s="130" t="str">
        <f t="shared" si="19"/>
        <v/>
      </c>
      <c r="AG45" s="130" t="str">
        <f t="shared" si="14"/>
        <v/>
      </c>
      <c r="AH45" s="131" t="str">
        <f t="shared" si="6"/>
        <v/>
      </c>
      <c r="AI45" s="26"/>
    </row>
    <row r="46" spans="1:35" ht="14.45" thickBot="1">
      <c r="A46" s="199"/>
      <c r="B46" s="200"/>
      <c r="C46" s="79"/>
      <c r="D46" s="111"/>
      <c r="E46" s="80"/>
      <c r="F46" s="109"/>
      <c r="G46" s="116"/>
      <c r="H46" s="80"/>
      <c r="I46" s="142"/>
      <c r="J46" s="168" t="str">
        <f t="shared" si="2"/>
        <v/>
      </c>
      <c r="K46" s="169" t="str">
        <f t="shared" si="3"/>
        <v/>
      </c>
      <c r="L46" s="99" t="s">
        <v>89</v>
      </c>
      <c r="M46" s="60" t="str">
        <f>CONCATENATE(M44," 10, ",M45)</f>
        <v>July 10, 2024</v>
      </c>
      <c r="N46" s="39"/>
      <c r="O46" s="37"/>
      <c r="P46" s="100"/>
      <c r="Q46" s="37"/>
      <c r="R46" s="99"/>
      <c r="S46" s="99"/>
      <c r="T46" s="99"/>
      <c r="U46" s="35"/>
      <c r="V46" s="33">
        <f t="shared" si="4"/>
        <v>0</v>
      </c>
      <c r="W46" s="50"/>
      <c r="X46" s="128">
        <v>17</v>
      </c>
      <c r="Y46" s="129" t="str">
        <f t="shared" si="8"/>
        <v/>
      </c>
      <c r="Z46" s="122" t="str">
        <f t="shared" si="9"/>
        <v/>
      </c>
      <c r="AA46" s="130" t="str">
        <f t="shared" si="10"/>
        <v/>
      </c>
      <c r="AB46" s="130" t="str">
        <f t="shared" si="11"/>
        <v/>
      </c>
      <c r="AC46" s="131" t="str">
        <f t="shared" si="5"/>
        <v/>
      </c>
      <c r="AD46" s="129" t="str">
        <f t="shared" si="18"/>
        <v/>
      </c>
      <c r="AE46" s="122" t="str">
        <f t="shared" si="13"/>
        <v/>
      </c>
      <c r="AF46" s="130" t="str">
        <f t="shared" si="19"/>
        <v/>
      </c>
      <c r="AG46" s="130" t="str">
        <f t="shared" si="14"/>
        <v/>
      </c>
      <c r="AH46" s="131" t="str">
        <f t="shared" si="6"/>
        <v/>
      </c>
      <c r="AI46" s="26"/>
    </row>
    <row r="47" spans="1:35">
      <c r="A47" s="199"/>
      <c r="B47" s="200"/>
      <c r="C47" s="79"/>
      <c r="D47" s="111"/>
      <c r="E47" s="80"/>
      <c r="F47" s="109"/>
      <c r="G47" s="116"/>
      <c r="H47" s="80"/>
      <c r="I47" s="142"/>
      <c r="J47" s="168" t="str">
        <f t="shared" si="2"/>
        <v/>
      </c>
      <c r="K47" s="169" t="str">
        <f t="shared" si="3"/>
        <v/>
      </c>
      <c r="L47" s="89"/>
      <c r="M47" s="26"/>
      <c r="N47" s="26"/>
      <c r="O47" s="26"/>
      <c r="P47" s="26"/>
      <c r="Q47" s="92"/>
      <c r="R47" s="92"/>
      <c r="S47" s="92"/>
      <c r="T47" s="92"/>
      <c r="U47" s="102"/>
      <c r="V47" s="33">
        <f t="shared" si="4"/>
        <v>0</v>
      </c>
      <c r="W47" s="50"/>
      <c r="X47" s="128">
        <v>18</v>
      </c>
      <c r="Y47" s="129" t="str">
        <f t="shared" si="8"/>
        <v/>
      </c>
      <c r="Z47" s="122" t="str">
        <f t="shared" si="9"/>
        <v/>
      </c>
      <c r="AA47" s="130" t="str">
        <f t="shared" si="10"/>
        <v/>
      </c>
      <c r="AB47" s="130" t="str">
        <f t="shared" si="11"/>
        <v/>
      </c>
      <c r="AC47" s="131" t="str">
        <f t="shared" si="5"/>
        <v/>
      </c>
      <c r="AD47" s="129" t="str">
        <f t="shared" si="18"/>
        <v/>
      </c>
      <c r="AE47" s="122" t="str">
        <f t="shared" si="13"/>
        <v/>
      </c>
      <c r="AF47" s="130" t="str">
        <f t="shared" si="19"/>
        <v/>
      </c>
      <c r="AG47" s="130" t="str">
        <f t="shared" si="14"/>
        <v/>
      </c>
      <c r="AH47" s="131" t="str">
        <f t="shared" si="6"/>
        <v/>
      </c>
      <c r="AI47" s="26"/>
    </row>
    <row r="48" spans="1:35">
      <c r="A48" s="199"/>
      <c r="B48" s="200"/>
      <c r="C48" s="79"/>
      <c r="D48" s="111"/>
      <c r="E48" s="80"/>
      <c r="F48" s="109"/>
      <c r="G48" s="116"/>
      <c r="H48" s="80"/>
      <c r="I48" s="142"/>
      <c r="J48" s="168" t="str">
        <f t="shared" si="2"/>
        <v/>
      </c>
      <c r="K48" s="169" t="str">
        <f t="shared" si="3"/>
        <v/>
      </c>
      <c r="L48" s="25"/>
      <c r="M48" s="26"/>
      <c r="N48" s="26"/>
      <c r="O48" s="26"/>
      <c r="P48" s="26"/>
      <c r="Q48" s="92"/>
      <c r="R48" s="92"/>
      <c r="S48" s="92"/>
      <c r="T48" s="92"/>
      <c r="U48" s="102"/>
      <c r="V48" s="33">
        <f t="shared" si="4"/>
        <v>0</v>
      </c>
      <c r="W48" s="50"/>
      <c r="X48" s="128">
        <v>19</v>
      </c>
      <c r="Y48" s="129" t="str">
        <f t="shared" si="8"/>
        <v/>
      </c>
      <c r="Z48" s="122" t="str">
        <f t="shared" si="9"/>
        <v/>
      </c>
      <c r="AA48" s="130" t="str">
        <f t="shared" si="10"/>
        <v/>
      </c>
      <c r="AB48" s="130" t="str">
        <f t="shared" si="11"/>
        <v/>
      </c>
      <c r="AC48" s="131" t="str">
        <f t="shared" si="5"/>
        <v/>
      </c>
      <c r="AD48" s="129" t="str">
        <f t="shared" si="18"/>
        <v/>
      </c>
      <c r="AE48" s="122" t="str">
        <f t="shared" si="13"/>
        <v/>
      </c>
      <c r="AF48" s="130" t="str">
        <f t="shared" si="19"/>
        <v/>
      </c>
      <c r="AG48" s="130" t="str">
        <f t="shared" si="14"/>
        <v/>
      </c>
      <c r="AH48" s="131" t="str">
        <f t="shared" si="6"/>
        <v/>
      </c>
      <c r="AI48" s="26"/>
    </row>
    <row r="49" spans="1:35">
      <c r="A49" s="199"/>
      <c r="B49" s="200"/>
      <c r="C49" s="79"/>
      <c r="D49" s="111"/>
      <c r="E49" s="80"/>
      <c r="F49" s="109"/>
      <c r="G49" s="116"/>
      <c r="H49" s="80"/>
      <c r="I49" s="142"/>
      <c r="J49" s="168" t="str">
        <f t="shared" si="2"/>
        <v/>
      </c>
      <c r="K49" s="169" t="str">
        <f t="shared" si="3"/>
        <v/>
      </c>
      <c r="L49" s="25"/>
      <c r="M49" s="26"/>
      <c r="N49" s="26"/>
      <c r="O49" s="26"/>
      <c r="P49" s="26"/>
      <c r="Q49" s="92"/>
      <c r="R49" s="92"/>
      <c r="S49" s="92"/>
      <c r="T49" s="92"/>
      <c r="U49" s="102"/>
      <c r="V49" s="33">
        <f t="shared" si="4"/>
        <v>0</v>
      </c>
      <c r="W49" s="50"/>
      <c r="X49" s="128">
        <v>20</v>
      </c>
      <c r="Y49" s="129" t="str">
        <f t="shared" si="8"/>
        <v/>
      </c>
      <c r="Z49" s="122" t="str">
        <f t="shared" si="9"/>
        <v/>
      </c>
      <c r="AA49" s="130" t="str">
        <f t="shared" si="10"/>
        <v/>
      </c>
      <c r="AB49" s="130" t="str">
        <f t="shared" si="11"/>
        <v/>
      </c>
      <c r="AC49" s="131" t="str">
        <f t="shared" si="5"/>
        <v/>
      </c>
      <c r="AD49" s="129" t="str">
        <f t="shared" si="18"/>
        <v/>
      </c>
      <c r="AE49" s="122" t="str">
        <f t="shared" si="13"/>
        <v/>
      </c>
      <c r="AF49" s="130" t="str">
        <f t="shared" si="19"/>
        <v/>
      </c>
      <c r="AG49" s="130" t="str">
        <f t="shared" si="14"/>
        <v/>
      </c>
      <c r="AH49" s="131" t="str">
        <f t="shared" si="6"/>
        <v/>
      </c>
      <c r="AI49" s="26"/>
    </row>
    <row r="50" spans="1:35">
      <c r="A50" s="199"/>
      <c r="B50" s="200"/>
      <c r="C50" s="79"/>
      <c r="D50" s="111"/>
      <c r="E50" s="80"/>
      <c r="F50" s="109"/>
      <c r="G50" s="116"/>
      <c r="H50" s="80"/>
      <c r="I50" s="142"/>
      <c r="J50" s="168" t="str">
        <f t="shared" si="2"/>
        <v/>
      </c>
      <c r="K50" s="169" t="str">
        <f t="shared" si="3"/>
        <v/>
      </c>
      <c r="L50" s="25"/>
      <c r="M50" s="26"/>
      <c r="N50" s="26"/>
      <c r="O50" s="26"/>
      <c r="P50" s="26"/>
      <c r="Q50" s="92"/>
      <c r="R50" s="92"/>
      <c r="S50" s="92"/>
      <c r="T50" s="92"/>
      <c r="U50" s="102"/>
      <c r="V50" s="33">
        <f t="shared" si="4"/>
        <v>0</v>
      </c>
      <c r="W50" s="50"/>
      <c r="X50" s="128">
        <v>21</v>
      </c>
      <c r="Y50" s="129" t="str">
        <f t="shared" si="8"/>
        <v/>
      </c>
      <c r="Z50" s="122" t="str">
        <f t="shared" si="9"/>
        <v/>
      </c>
      <c r="AA50" s="130" t="str">
        <f t="shared" si="10"/>
        <v/>
      </c>
      <c r="AB50" s="130" t="str">
        <f t="shared" si="11"/>
        <v/>
      </c>
      <c r="AC50" s="131" t="str">
        <f t="shared" si="5"/>
        <v/>
      </c>
      <c r="AD50" s="129" t="str">
        <f t="shared" si="18"/>
        <v/>
      </c>
      <c r="AE50" s="122" t="str">
        <f t="shared" si="13"/>
        <v/>
      </c>
      <c r="AF50" s="130" t="str">
        <f t="shared" si="19"/>
        <v/>
      </c>
      <c r="AG50" s="130" t="str">
        <f t="shared" si="14"/>
        <v/>
      </c>
      <c r="AH50" s="131" t="str">
        <f t="shared" si="6"/>
        <v/>
      </c>
      <c r="AI50" s="26"/>
    </row>
    <row r="51" spans="1:35">
      <c r="A51" s="199"/>
      <c r="B51" s="200"/>
      <c r="C51" s="79"/>
      <c r="D51" s="111"/>
      <c r="E51" s="80"/>
      <c r="F51" s="109"/>
      <c r="G51" s="116"/>
      <c r="H51" s="80"/>
      <c r="I51" s="142"/>
      <c r="J51" s="168" t="str">
        <f t="shared" si="2"/>
        <v/>
      </c>
      <c r="K51" s="169" t="str">
        <f t="shared" si="3"/>
        <v/>
      </c>
      <c r="L51" s="25"/>
      <c r="M51" s="26"/>
      <c r="N51" s="26"/>
      <c r="O51" s="26"/>
      <c r="P51" s="26"/>
      <c r="Q51" s="92"/>
      <c r="R51" s="92"/>
      <c r="S51" s="92"/>
      <c r="T51" s="92"/>
      <c r="U51" s="102"/>
      <c r="V51" s="33">
        <f t="shared" si="4"/>
        <v>0</v>
      </c>
      <c r="W51" s="50"/>
      <c r="X51" s="128">
        <v>22</v>
      </c>
      <c r="Y51" s="129" t="str">
        <f t="shared" si="8"/>
        <v/>
      </c>
      <c r="Z51" s="122" t="str">
        <f t="shared" si="9"/>
        <v/>
      </c>
      <c r="AA51" s="130" t="str">
        <f t="shared" si="10"/>
        <v/>
      </c>
      <c r="AB51" s="130" t="str">
        <f t="shared" si="11"/>
        <v/>
      </c>
      <c r="AC51" s="131" t="str">
        <f t="shared" si="5"/>
        <v/>
      </c>
      <c r="AD51" s="129" t="str">
        <f t="shared" si="18"/>
        <v/>
      </c>
      <c r="AE51" s="122" t="str">
        <f t="shared" si="13"/>
        <v/>
      </c>
      <c r="AF51" s="130" t="str">
        <f t="shared" si="19"/>
        <v/>
      </c>
      <c r="AG51" s="130" t="str">
        <f t="shared" si="14"/>
        <v/>
      </c>
      <c r="AH51" s="131" t="str">
        <f t="shared" si="6"/>
        <v/>
      </c>
      <c r="AI51" s="26"/>
    </row>
    <row r="52" spans="1:35">
      <c r="A52" s="199"/>
      <c r="B52" s="200"/>
      <c r="C52" s="79"/>
      <c r="D52" s="111"/>
      <c r="E52" s="80"/>
      <c r="F52" s="109"/>
      <c r="G52" s="116"/>
      <c r="H52" s="80"/>
      <c r="I52" s="142"/>
      <c r="J52" s="168" t="str">
        <f t="shared" si="2"/>
        <v/>
      </c>
      <c r="K52" s="169" t="str">
        <f t="shared" si="3"/>
        <v/>
      </c>
      <c r="L52" s="25"/>
      <c r="M52" s="26"/>
      <c r="N52" s="26"/>
      <c r="O52" s="26"/>
      <c r="P52" s="26"/>
      <c r="Q52" s="92"/>
      <c r="R52" s="92"/>
      <c r="S52" s="92"/>
      <c r="T52" s="92"/>
      <c r="U52" s="102"/>
      <c r="V52" s="33">
        <f t="shared" si="4"/>
        <v>0</v>
      </c>
      <c r="W52" s="50"/>
      <c r="X52" s="128">
        <v>23</v>
      </c>
      <c r="Y52" s="129" t="str">
        <f t="shared" si="8"/>
        <v/>
      </c>
      <c r="Z52" s="122" t="str">
        <f t="shared" si="9"/>
        <v/>
      </c>
      <c r="AA52" s="130" t="str">
        <f t="shared" si="10"/>
        <v/>
      </c>
      <c r="AB52" s="130" t="str">
        <f t="shared" si="11"/>
        <v/>
      </c>
      <c r="AC52" s="131" t="str">
        <f t="shared" si="5"/>
        <v/>
      </c>
      <c r="AD52" s="129" t="str">
        <f t="shared" si="18"/>
        <v/>
      </c>
      <c r="AE52" s="122" t="str">
        <f t="shared" si="13"/>
        <v/>
      </c>
      <c r="AF52" s="130" t="str">
        <f t="shared" si="19"/>
        <v/>
      </c>
      <c r="AG52" s="130" t="str">
        <f t="shared" si="14"/>
        <v/>
      </c>
      <c r="AH52" s="131" t="str">
        <f t="shared" si="6"/>
        <v/>
      </c>
      <c r="AI52" s="26"/>
    </row>
    <row r="53" spans="1:35">
      <c r="A53" s="199"/>
      <c r="B53" s="200"/>
      <c r="C53" s="79"/>
      <c r="D53" s="111"/>
      <c r="E53" s="80"/>
      <c r="F53" s="109"/>
      <c r="G53" s="116"/>
      <c r="H53" s="80"/>
      <c r="I53" s="142"/>
      <c r="J53" s="168" t="str">
        <f t="shared" si="2"/>
        <v/>
      </c>
      <c r="K53" s="169" t="str">
        <f t="shared" si="3"/>
        <v/>
      </c>
      <c r="L53" s="25"/>
      <c r="M53" s="26"/>
      <c r="N53" s="26"/>
      <c r="O53" s="26"/>
      <c r="P53" s="26"/>
      <c r="Q53" s="92"/>
      <c r="R53" s="92"/>
      <c r="S53" s="92"/>
      <c r="T53" s="92"/>
      <c r="U53" s="102"/>
      <c r="V53" s="33">
        <f t="shared" si="4"/>
        <v>0</v>
      </c>
      <c r="W53" s="50"/>
      <c r="X53" s="128">
        <v>24</v>
      </c>
      <c r="Y53" s="129" t="str">
        <f t="shared" si="8"/>
        <v/>
      </c>
      <c r="Z53" s="122" t="str">
        <f t="shared" si="9"/>
        <v/>
      </c>
      <c r="AA53" s="130" t="str">
        <f t="shared" si="10"/>
        <v/>
      </c>
      <c r="AB53" s="130" t="str">
        <f t="shared" si="11"/>
        <v/>
      </c>
      <c r="AC53" s="131" t="str">
        <f t="shared" si="5"/>
        <v/>
      </c>
      <c r="AD53" s="129" t="str">
        <f t="shared" si="18"/>
        <v/>
      </c>
      <c r="AE53" s="122" t="str">
        <f t="shared" si="13"/>
        <v/>
      </c>
      <c r="AF53" s="130" t="str">
        <f t="shared" si="19"/>
        <v/>
      </c>
      <c r="AG53" s="130" t="str">
        <f t="shared" si="14"/>
        <v/>
      </c>
      <c r="AH53" s="131" t="str">
        <f t="shared" si="6"/>
        <v/>
      </c>
      <c r="AI53" s="26"/>
    </row>
    <row r="54" spans="1:35">
      <c r="A54" s="199"/>
      <c r="B54" s="200"/>
      <c r="C54" s="79"/>
      <c r="D54" s="111"/>
      <c r="E54" s="80"/>
      <c r="F54" s="109"/>
      <c r="G54" s="116"/>
      <c r="H54" s="80"/>
      <c r="I54" s="142"/>
      <c r="J54" s="168" t="str">
        <f t="shared" si="2"/>
        <v/>
      </c>
      <c r="K54" s="169" t="str">
        <f t="shared" si="3"/>
        <v/>
      </c>
      <c r="L54" s="25"/>
      <c r="M54" s="26"/>
      <c r="N54" s="26"/>
      <c r="O54" s="26"/>
      <c r="P54" s="26"/>
      <c r="Q54" s="92"/>
      <c r="R54" s="92"/>
      <c r="S54" s="92"/>
      <c r="T54" s="92"/>
      <c r="U54" s="102"/>
      <c r="V54" s="33">
        <f t="shared" si="4"/>
        <v>0</v>
      </c>
      <c r="W54" s="50"/>
      <c r="X54" s="128">
        <v>25</v>
      </c>
      <c r="Y54" s="129" t="str">
        <f t="shared" si="8"/>
        <v/>
      </c>
      <c r="Z54" s="122" t="str">
        <f t="shared" si="9"/>
        <v/>
      </c>
      <c r="AA54" s="130" t="str">
        <f t="shared" si="10"/>
        <v/>
      </c>
      <c r="AB54" s="130" t="str">
        <f t="shared" si="11"/>
        <v/>
      </c>
      <c r="AC54" s="131" t="str">
        <f t="shared" si="5"/>
        <v/>
      </c>
      <c r="AD54" s="129" t="str">
        <f t="shared" si="18"/>
        <v/>
      </c>
      <c r="AE54" s="122" t="str">
        <f t="shared" si="13"/>
        <v/>
      </c>
      <c r="AF54" s="130" t="str">
        <f t="shared" si="19"/>
        <v/>
      </c>
      <c r="AG54" s="130" t="str">
        <f t="shared" si="14"/>
        <v/>
      </c>
      <c r="AH54" s="131" t="str">
        <f t="shared" si="6"/>
        <v/>
      </c>
      <c r="AI54" s="26"/>
    </row>
    <row r="55" spans="1:35">
      <c r="A55" s="199"/>
      <c r="B55" s="200"/>
      <c r="C55" s="79"/>
      <c r="D55" s="111"/>
      <c r="E55" s="80"/>
      <c r="F55" s="109"/>
      <c r="G55" s="116"/>
      <c r="H55" s="80"/>
      <c r="I55" s="142"/>
      <c r="J55" s="168" t="str">
        <f t="shared" si="2"/>
        <v/>
      </c>
      <c r="K55" s="169" t="str">
        <f t="shared" si="3"/>
        <v/>
      </c>
      <c r="L55" s="25"/>
      <c r="M55" s="54"/>
      <c r="N55" s="25"/>
      <c r="Q55" s="36"/>
      <c r="U55" s="35"/>
      <c r="V55" s="33">
        <f t="shared" si="4"/>
        <v>0</v>
      </c>
      <c r="W55" s="50"/>
      <c r="X55" s="128">
        <v>26</v>
      </c>
      <c r="Y55" s="129" t="str">
        <f t="shared" si="8"/>
        <v/>
      </c>
      <c r="Z55" s="122" t="str">
        <f t="shared" si="9"/>
        <v/>
      </c>
      <c r="AA55" s="130" t="str">
        <f t="shared" si="10"/>
        <v/>
      </c>
      <c r="AB55" s="130" t="str">
        <f t="shared" si="11"/>
        <v/>
      </c>
      <c r="AC55" s="131" t="str">
        <f t="shared" si="5"/>
        <v/>
      </c>
      <c r="AD55" s="129" t="str">
        <f t="shared" si="18"/>
        <v/>
      </c>
      <c r="AE55" s="122" t="str">
        <f t="shared" si="13"/>
        <v/>
      </c>
      <c r="AF55" s="130" t="str">
        <f t="shared" si="19"/>
        <v/>
      </c>
      <c r="AG55" s="130" t="str">
        <f t="shared" si="14"/>
        <v/>
      </c>
      <c r="AH55" s="131" t="str">
        <f t="shared" si="6"/>
        <v/>
      </c>
      <c r="AI55" s="26"/>
    </row>
    <row r="56" spans="1:35">
      <c r="A56" s="199"/>
      <c r="B56" s="200"/>
      <c r="C56" s="79"/>
      <c r="D56" s="111"/>
      <c r="E56" s="80"/>
      <c r="F56" s="109"/>
      <c r="G56" s="116"/>
      <c r="H56" s="80"/>
      <c r="I56" s="142"/>
      <c r="J56" s="168" t="str">
        <f t="shared" si="2"/>
        <v/>
      </c>
      <c r="K56" s="169" t="str">
        <f t="shared" si="3"/>
        <v/>
      </c>
      <c r="L56" s="25"/>
      <c r="M56" s="54"/>
      <c r="N56" s="25"/>
      <c r="Q56" s="36"/>
      <c r="U56" s="35"/>
      <c r="V56" s="33">
        <f t="shared" si="4"/>
        <v>0</v>
      </c>
      <c r="W56" s="50"/>
      <c r="X56" s="128">
        <v>27</v>
      </c>
      <c r="Y56" s="129" t="str">
        <f t="shared" si="8"/>
        <v/>
      </c>
      <c r="Z56" s="122" t="str">
        <f t="shared" si="9"/>
        <v/>
      </c>
      <c r="AA56" s="130" t="str">
        <f t="shared" si="10"/>
        <v/>
      </c>
      <c r="AB56" s="130" t="str">
        <f t="shared" si="11"/>
        <v/>
      </c>
      <c r="AC56" s="131" t="str">
        <f t="shared" si="5"/>
        <v/>
      </c>
      <c r="AD56" s="129" t="str">
        <f t="shared" si="18"/>
        <v/>
      </c>
      <c r="AE56" s="122" t="str">
        <f t="shared" si="13"/>
        <v/>
      </c>
      <c r="AF56" s="130" t="str">
        <f t="shared" si="19"/>
        <v/>
      </c>
      <c r="AG56" s="130" t="str">
        <f t="shared" si="14"/>
        <v/>
      </c>
      <c r="AH56" s="131" t="str">
        <f t="shared" si="6"/>
        <v/>
      </c>
      <c r="AI56" s="26"/>
    </row>
    <row r="57" spans="1:35">
      <c r="A57" s="199"/>
      <c r="B57" s="200"/>
      <c r="C57" s="79"/>
      <c r="D57" s="111"/>
      <c r="E57" s="80"/>
      <c r="F57" s="109"/>
      <c r="G57" s="116"/>
      <c r="H57" s="80"/>
      <c r="I57" s="142"/>
      <c r="J57" s="168" t="str">
        <f t="shared" si="2"/>
        <v/>
      </c>
      <c r="K57" s="169" t="str">
        <f t="shared" si="3"/>
        <v/>
      </c>
      <c r="L57" s="25"/>
      <c r="M57" s="54"/>
      <c r="N57" s="25"/>
      <c r="Q57" s="36"/>
      <c r="U57" s="35"/>
      <c r="V57" s="33">
        <f t="shared" si="4"/>
        <v>0</v>
      </c>
      <c r="W57" s="50"/>
      <c r="X57" s="128">
        <v>28</v>
      </c>
      <c r="Y57" s="129" t="str">
        <f t="shared" si="8"/>
        <v/>
      </c>
      <c r="Z57" s="122" t="str">
        <f t="shared" si="9"/>
        <v/>
      </c>
      <c r="AA57" s="130" t="str">
        <f t="shared" si="10"/>
        <v/>
      </c>
      <c r="AB57" s="130" t="str">
        <f t="shared" si="11"/>
        <v/>
      </c>
      <c r="AC57" s="131" t="str">
        <f t="shared" si="5"/>
        <v/>
      </c>
      <c r="AD57" s="129" t="str">
        <f t="shared" si="18"/>
        <v/>
      </c>
      <c r="AE57" s="122" t="str">
        <f t="shared" si="13"/>
        <v/>
      </c>
      <c r="AF57" s="130" t="str">
        <f t="shared" si="19"/>
        <v/>
      </c>
      <c r="AG57" s="130" t="str">
        <f t="shared" si="14"/>
        <v/>
      </c>
      <c r="AH57" s="131" t="str">
        <f t="shared" si="6"/>
        <v/>
      </c>
      <c r="AI57" s="26"/>
    </row>
    <row r="58" spans="1:35">
      <c r="A58" s="199"/>
      <c r="B58" s="200"/>
      <c r="C58" s="79"/>
      <c r="D58" s="111"/>
      <c r="E58" s="80"/>
      <c r="F58" s="109"/>
      <c r="G58" s="116"/>
      <c r="H58" s="80"/>
      <c r="I58" s="142"/>
      <c r="J58" s="168" t="str">
        <f t="shared" si="2"/>
        <v/>
      </c>
      <c r="K58" s="169" t="str">
        <f t="shared" si="3"/>
        <v/>
      </c>
      <c r="L58" s="13"/>
      <c r="M58" s="58"/>
      <c r="N58" s="1"/>
      <c r="O58" s="1"/>
      <c r="P58" s="1"/>
      <c r="Q58" s="10"/>
      <c r="R58" s="10"/>
      <c r="S58" s="10"/>
      <c r="T58" s="10"/>
      <c r="U58" s="103"/>
      <c r="V58" s="33">
        <f t="shared" si="4"/>
        <v>0</v>
      </c>
      <c r="W58" s="50"/>
      <c r="X58" s="128">
        <v>29</v>
      </c>
      <c r="Y58" s="129" t="str">
        <f t="shared" si="8"/>
        <v/>
      </c>
      <c r="Z58" s="122" t="str">
        <f t="shared" si="9"/>
        <v/>
      </c>
      <c r="AA58" s="130" t="str">
        <f t="shared" si="10"/>
        <v/>
      </c>
      <c r="AB58" s="130" t="str">
        <f t="shared" si="11"/>
        <v/>
      </c>
      <c r="AC58" s="131" t="str">
        <f t="shared" si="5"/>
        <v/>
      </c>
      <c r="AD58" s="129" t="str">
        <f t="shared" si="18"/>
        <v/>
      </c>
      <c r="AE58" s="122" t="str">
        <f t="shared" si="13"/>
        <v/>
      </c>
      <c r="AF58" s="130" t="str">
        <f t="shared" si="19"/>
        <v/>
      </c>
      <c r="AG58" s="130" t="str">
        <f t="shared" si="14"/>
        <v/>
      </c>
      <c r="AH58" s="131" t="str">
        <f t="shared" si="6"/>
        <v/>
      </c>
      <c r="AI58" s="26"/>
    </row>
    <row r="59" spans="1:35">
      <c r="A59" s="199"/>
      <c r="B59" s="200"/>
      <c r="C59" s="79"/>
      <c r="D59" s="111"/>
      <c r="E59" s="80"/>
      <c r="F59" s="109"/>
      <c r="G59" s="116"/>
      <c r="H59" s="80"/>
      <c r="I59" s="142"/>
      <c r="J59" s="168" t="str">
        <f t="shared" si="2"/>
        <v/>
      </c>
      <c r="K59" s="169" t="str">
        <f t="shared" si="3"/>
        <v/>
      </c>
      <c r="L59" s="13"/>
      <c r="M59" s="58"/>
      <c r="N59" s="1"/>
      <c r="O59" s="14"/>
      <c r="P59" s="14"/>
      <c r="Q59" s="11"/>
      <c r="R59" s="11"/>
      <c r="S59" s="11"/>
      <c r="T59" s="11"/>
      <c r="U59" s="104"/>
      <c r="V59" s="33">
        <f t="shared" si="4"/>
        <v>0</v>
      </c>
      <c r="W59" s="50"/>
      <c r="X59" s="128">
        <v>30</v>
      </c>
      <c r="Y59" s="129" t="str">
        <f t="shared" si="8"/>
        <v/>
      </c>
      <c r="Z59" s="122" t="str">
        <f t="shared" si="9"/>
        <v/>
      </c>
      <c r="AA59" s="130" t="str">
        <f t="shared" si="10"/>
        <v/>
      </c>
      <c r="AB59" s="130" t="str">
        <f t="shared" si="11"/>
        <v/>
      </c>
      <c r="AC59" s="131" t="str">
        <f t="shared" si="5"/>
        <v/>
      </c>
      <c r="AD59" s="129" t="str">
        <f t="shared" si="18"/>
        <v/>
      </c>
      <c r="AE59" s="122" t="str">
        <f t="shared" si="13"/>
        <v/>
      </c>
      <c r="AF59" s="130" t="str">
        <f t="shared" si="19"/>
        <v/>
      </c>
      <c r="AG59" s="130" t="str">
        <f t="shared" si="14"/>
        <v/>
      </c>
      <c r="AH59" s="131" t="str">
        <f t="shared" si="6"/>
        <v/>
      </c>
      <c r="AI59" s="26"/>
    </row>
    <row r="60" spans="1:35">
      <c r="A60" s="199"/>
      <c r="B60" s="200"/>
      <c r="C60" s="79"/>
      <c r="D60" s="111"/>
      <c r="E60" s="80"/>
      <c r="F60" s="109"/>
      <c r="G60" s="116"/>
      <c r="H60" s="80"/>
      <c r="I60" s="142"/>
      <c r="J60" s="168" t="str">
        <f t="shared" si="2"/>
        <v/>
      </c>
      <c r="K60" s="169" t="str">
        <f t="shared" si="3"/>
        <v/>
      </c>
      <c r="L60" s="13"/>
      <c r="M60" s="58"/>
      <c r="N60" s="1"/>
      <c r="O60" s="14"/>
      <c r="P60" s="14"/>
      <c r="Q60" s="11"/>
      <c r="R60" s="11"/>
      <c r="S60" s="11"/>
      <c r="T60" s="11"/>
      <c r="U60" s="104"/>
      <c r="V60" s="33">
        <f t="shared" si="4"/>
        <v>0</v>
      </c>
      <c r="W60" s="50"/>
      <c r="X60" s="128">
        <v>31</v>
      </c>
      <c r="Y60" s="129" t="str">
        <f t="shared" si="8"/>
        <v/>
      </c>
      <c r="Z60" s="122" t="str">
        <f t="shared" si="9"/>
        <v/>
      </c>
      <c r="AA60" s="130" t="str">
        <f t="shared" si="10"/>
        <v/>
      </c>
      <c r="AB60" s="130" t="str">
        <f t="shared" si="11"/>
        <v/>
      </c>
      <c r="AC60" s="131" t="str">
        <f t="shared" si="5"/>
        <v/>
      </c>
      <c r="AD60" s="129" t="str">
        <f t="shared" si="18"/>
        <v/>
      </c>
      <c r="AE60" s="122" t="str">
        <f t="shared" si="13"/>
        <v/>
      </c>
      <c r="AF60" s="130" t="str">
        <f t="shared" si="19"/>
        <v/>
      </c>
      <c r="AG60" s="130" t="str">
        <f t="shared" si="14"/>
        <v/>
      </c>
      <c r="AH60" s="131" t="str">
        <f t="shared" si="6"/>
        <v/>
      </c>
      <c r="AI60" s="26"/>
    </row>
    <row r="61" spans="1:35" ht="14.45" thickBot="1">
      <c r="A61" s="199"/>
      <c r="B61" s="200"/>
      <c r="C61" s="81"/>
      <c r="D61" s="112"/>
      <c r="E61" s="82"/>
      <c r="F61" s="117"/>
      <c r="G61" s="118"/>
      <c r="H61" s="82"/>
      <c r="I61" s="143"/>
      <c r="J61" s="170" t="str">
        <f t="shared" si="2"/>
        <v/>
      </c>
      <c r="K61" s="171" t="str">
        <f t="shared" si="3"/>
        <v/>
      </c>
      <c r="L61" s="13"/>
      <c r="M61" s="58"/>
      <c r="N61" s="1"/>
      <c r="O61" s="14"/>
      <c r="P61" s="14"/>
      <c r="Q61" s="11"/>
      <c r="R61" s="11"/>
      <c r="S61" s="11"/>
      <c r="T61" s="11"/>
      <c r="U61" s="105"/>
      <c r="V61" s="100">
        <f t="shared" si="4"/>
        <v>0</v>
      </c>
      <c r="W61" s="51"/>
      <c r="X61" s="132">
        <v>32</v>
      </c>
      <c r="Y61" s="129" t="str">
        <f t="shared" si="8"/>
        <v/>
      </c>
      <c r="Z61" s="122" t="str">
        <f t="shared" si="9"/>
        <v/>
      </c>
      <c r="AA61" s="130" t="str">
        <f t="shared" si="10"/>
        <v/>
      </c>
      <c r="AB61" s="130" t="str">
        <f t="shared" si="11"/>
        <v/>
      </c>
      <c r="AC61" s="131" t="str">
        <f t="shared" si="5"/>
        <v/>
      </c>
      <c r="AD61" s="133" t="str">
        <f t="shared" si="18"/>
        <v/>
      </c>
      <c r="AE61" s="122" t="str">
        <f t="shared" si="13"/>
        <v/>
      </c>
      <c r="AF61" s="130" t="str">
        <f t="shared" si="19"/>
        <v/>
      </c>
      <c r="AG61" s="130" t="str">
        <f t="shared" si="14"/>
        <v/>
      </c>
      <c r="AH61" s="131" t="str">
        <f t="shared" si="6"/>
        <v/>
      </c>
      <c r="AI61" s="26"/>
    </row>
    <row r="62" spans="1:35" ht="12.95">
      <c r="A62" s="12"/>
      <c r="B62" s="12"/>
      <c r="H62" s="26"/>
      <c r="L62" s="13"/>
      <c r="M62" s="58"/>
      <c r="N62" s="1"/>
      <c r="O62" s="14"/>
      <c r="P62" s="14"/>
      <c r="Q62" s="11"/>
      <c r="R62" s="11"/>
      <c r="S62" s="11"/>
      <c r="T62" s="11"/>
      <c r="U62" s="14"/>
      <c r="V62" s="14"/>
      <c r="W62" s="26"/>
      <c r="X62"/>
      <c r="AI62" s="26"/>
    </row>
    <row r="63" spans="1:35" ht="12.95" customHeight="1">
      <c r="A63" s="190" t="s">
        <v>90</v>
      </c>
      <c r="B63" s="191"/>
      <c r="C63" s="191"/>
      <c r="D63" s="191"/>
      <c r="E63" s="191"/>
      <c r="F63" s="191"/>
      <c r="G63" s="191"/>
      <c r="H63" s="191"/>
      <c r="I63" s="192"/>
      <c r="L63" s="13"/>
      <c r="M63" s="58"/>
      <c r="N63" s="1"/>
      <c r="O63" s="14"/>
      <c r="P63" s="14"/>
      <c r="Q63" s="11"/>
      <c r="R63" s="11"/>
      <c r="S63" s="11"/>
      <c r="T63" s="11"/>
      <c r="U63" s="14"/>
      <c r="V63" s="14"/>
      <c r="W63" s="26"/>
      <c r="X63"/>
      <c r="AI63" s="26"/>
    </row>
    <row r="64" spans="1:35" ht="12.95">
      <c r="A64" s="193" t="s">
        <v>91</v>
      </c>
      <c r="B64" s="194"/>
      <c r="C64" s="194"/>
      <c r="D64" s="194"/>
      <c r="E64" s="194"/>
      <c r="F64" s="194"/>
      <c r="G64" s="194"/>
      <c r="H64" s="194"/>
      <c r="I64" s="195"/>
      <c r="M64" s="13"/>
      <c r="N64" s="58"/>
      <c r="O64" s="1"/>
      <c r="P64" s="1"/>
      <c r="Q64" s="14"/>
      <c r="R64" s="11"/>
      <c r="S64" s="11"/>
      <c r="T64" s="11"/>
      <c r="U64" s="11"/>
      <c r="V64" s="14"/>
      <c r="W64" s="14"/>
    </row>
    <row r="65" spans="1:35" ht="12.95">
      <c r="A65" s="196" t="s">
        <v>92</v>
      </c>
      <c r="B65" s="197"/>
      <c r="C65" s="197"/>
      <c r="D65" s="197"/>
      <c r="E65" s="197"/>
      <c r="F65" s="197"/>
      <c r="G65" s="197"/>
      <c r="H65" s="197"/>
      <c r="I65" s="198"/>
      <c r="M65" s="13"/>
      <c r="N65" s="58"/>
      <c r="O65" s="1"/>
      <c r="P65" s="1"/>
      <c r="Q65" s="14"/>
      <c r="R65" s="11"/>
      <c r="S65" s="11"/>
      <c r="T65" s="11"/>
      <c r="U65" s="11"/>
      <c r="V65" s="14"/>
      <c r="W65" s="14"/>
    </row>
    <row r="66" spans="1:35" ht="12.95">
      <c r="A66" s="12"/>
      <c r="B66" s="12"/>
      <c r="M66" s="13"/>
      <c r="N66" s="58"/>
      <c r="O66" s="1"/>
      <c r="P66" s="1"/>
      <c r="Q66" s="14"/>
      <c r="R66" s="11"/>
      <c r="S66" s="11"/>
      <c r="T66" s="11"/>
      <c r="U66" s="11"/>
      <c r="V66" s="14"/>
      <c r="W66" s="14"/>
    </row>
    <row r="67" spans="1:35" ht="12.95">
      <c r="A67" s="12"/>
      <c r="B67" s="12"/>
      <c r="M67" s="13"/>
      <c r="N67" s="58"/>
      <c r="O67" s="1"/>
      <c r="P67" s="1"/>
      <c r="Q67" s="14"/>
      <c r="R67" s="11"/>
      <c r="S67" s="11"/>
      <c r="T67" s="11"/>
      <c r="U67" s="11"/>
      <c r="V67" s="14"/>
      <c r="W67" s="14"/>
    </row>
    <row r="68" spans="1:35" ht="12.6">
      <c r="M68" s="13"/>
      <c r="N68" s="58"/>
      <c r="O68" s="1"/>
      <c r="P68" s="1"/>
      <c r="Q68" s="14"/>
      <c r="R68" s="11"/>
      <c r="S68" s="11"/>
      <c r="T68" s="11"/>
      <c r="U68" s="11"/>
      <c r="V68" s="14"/>
      <c r="W68" s="14"/>
    </row>
    <row r="69" spans="1:35" ht="12.6">
      <c r="A69" s="9" t="s">
        <v>93</v>
      </c>
      <c r="B69" s="9"/>
      <c r="M69" s="13"/>
      <c r="N69" s="58"/>
      <c r="O69" s="1"/>
      <c r="P69" s="1"/>
      <c r="Q69" s="14"/>
      <c r="R69" s="11"/>
      <c r="S69" s="11"/>
      <c r="T69" s="11"/>
      <c r="U69" s="11"/>
      <c r="V69" s="14"/>
      <c r="W69" s="14"/>
    </row>
    <row r="70" spans="1:35" s="1" customFormat="1" ht="12.6">
      <c r="A70" s="52" t="s">
        <v>94</v>
      </c>
      <c r="B70" s="11"/>
      <c r="I70" s="26"/>
      <c r="J70" s="26"/>
      <c r="K70" s="26"/>
      <c r="L70" s="26"/>
      <c r="M70" s="13"/>
      <c r="N70" s="59"/>
      <c r="O70" s="14"/>
      <c r="P70" s="14"/>
      <c r="R70" s="10"/>
      <c r="S70" s="10"/>
      <c r="T70" s="10"/>
      <c r="U70" s="10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</row>
    <row r="71" spans="1:35" s="1" customFormat="1">
      <c r="A71" s="52" t="s">
        <v>95</v>
      </c>
      <c r="B71" s="11"/>
      <c r="I71" s="26"/>
      <c r="J71" s="26"/>
      <c r="K71" s="26"/>
      <c r="L71" s="26"/>
      <c r="M71" s="25"/>
      <c r="N71" s="54"/>
      <c r="O71" s="25"/>
      <c r="P71" s="25"/>
      <c r="Q71" s="25"/>
      <c r="R71" s="36"/>
      <c r="S71" s="36"/>
      <c r="T71" s="36"/>
      <c r="U71" s="36"/>
      <c r="V71" s="25"/>
      <c r="W71" s="25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</row>
    <row r="72" spans="1:35" s="1" customFormat="1">
      <c r="A72" s="52" t="s">
        <v>96</v>
      </c>
      <c r="B72" s="11"/>
      <c r="I72" s="26"/>
      <c r="J72" s="26"/>
      <c r="K72" s="26"/>
      <c r="L72" s="26"/>
      <c r="M72" s="25"/>
      <c r="N72" s="54"/>
      <c r="O72" s="25"/>
      <c r="P72" s="25"/>
      <c r="Q72" s="25"/>
      <c r="R72" s="36"/>
      <c r="S72" s="36"/>
      <c r="T72" s="36"/>
      <c r="U72" s="36"/>
      <c r="V72" s="25"/>
      <c r="W72" s="25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</row>
    <row r="73" spans="1:35" s="1" customFormat="1">
      <c r="A73" s="52" t="s">
        <v>97</v>
      </c>
      <c r="B73" s="11"/>
      <c r="I73" s="26"/>
      <c r="J73" s="26"/>
      <c r="K73" s="26"/>
      <c r="L73" s="26"/>
      <c r="M73" s="25"/>
      <c r="N73" s="54"/>
      <c r="O73" s="25"/>
      <c r="P73" s="25"/>
      <c r="Q73" s="25"/>
      <c r="R73" s="36"/>
      <c r="S73" s="36"/>
      <c r="T73" s="36"/>
      <c r="U73" s="36"/>
      <c r="V73" s="25"/>
      <c r="W73" s="25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</row>
    <row r="74" spans="1:35" s="1" customFormat="1">
      <c r="A74" s="52" t="s">
        <v>98</v>
      </c>
      <c r="B74" s="11"/>
      <c r="I74" s="26"/>
      <c r="J74" s="26"/>
      <c r="K74" s="26"/>
      <c r="L74" s="26"/>
      <c r="M74" s="25"/>
      <c r="N74" s="54"/>
      <c r="O74" s="25"/>
      <c r="P74" s="25"/>
      <c r="Q74" s="25"/>
      <c r="R74" s="36"/>
      <c r="S74" s="36"/>
      <c r="T74" s="36"/>
      <c r="U74" s="36"/>
      <c r="V74" s="25"/>
      <c r="W74" s="25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</row>
    <row r="75" spans="1:35" s="1" customFormat="1">
      <c r="A75" s="52" t="s">
        <v>99</v>
      </c>
      <c r="B75" s="11"/>
      <c r="I75" s="26"/>
      <c r="J75" s="26"/>
      <c r="K75" s="26"/>
      <c r="L75" s="26"/>
      <c r="M75" s="25"/>
      <c r="N75" s="54"/>
      <c r="O75" s="25"/>
      <c r="P75" s="25"/>
      <c r="Q75" s="25"/>
      <c r="R75" s="36"/>
      <c r="S75" s="36"/>
      <c r="T75" s="36"/>
      <c r="U75" s="36"/>
      <c r="V75" s="25"/>
      <c r="W75" s="25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</row>
    <row r="76" spans="1:35" s="1" customFormat="1">
      <c r="A76" s="52" t="s">
        <v>100</v>
      </c>
      <c r="B76" s="11"/>
      <c r="I76" s="26"/>
      <c r="J76" s="26"/>
      <c r="K76" s="26"/>
      <c r="L76" s="26"/>
      <c r="M76" s="25"/>
      <c r="N76" s="54"/>
      <c r="O76" s="25"/>
      <c r="P76" s="25"/>
      <c r="Q76" s="25"/>
      <c r="R76" s="36"/>
      <c r="S76" s="36"/>
      <c r="T76" s="36"/>
      <c r="U76" s="36"/>
      <c r="V76" s="25"/>
      <c r="W76" s="25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</row>
    <row r="77" spans="1:35" s="1" customFormat="1">
      <c r="A77" s="52" t="s">
        <v>101</v>
      </c>
      <c r="B77" s="11"/>
      <c r="I77" s="26"/>
      <c r="J77" s="26"/>
      <c r="K77" s="26"/>
      <c r="L77" s="26"/>
      <c r="M77" s="25"/>
      <c r="N77" s="54"/>
      <c r="O77" s="25"/>
      <c r="P77" s="25"/>
      <c r="Q77" s="25"/>
      <c r="R77" s="36"/>
      <c r="S77" s="36"/>
      <c r="T77" s="36"/>
      <c r="U77" s="36"/>
      <c r="V77" s="25"/>
      <c r="W77" s="25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</row>
    <row r="78" spans="1:35" s="1" customFormat="1">
      <c r="A78" s="52" t="s">
        <v>102</v>
      </c>
      <c r="B78" s="11"/>
      <c r="I78" s="26"/>
      <c r="J78" s="26"/>
      <c r="K78" s="26"/>
      <c r="L78" s="26"/>
      <c r="M78" s="25"/>
      <c r="N78" s="54"/>
      <c r="O78" s="25"/>
      <c r="P78" s="25"/>
      <c r="Q78" s="25"/>
      <c r="R78" s="36"/>
      <c r="S78" s="36"/>
      <c r="T78" s="36"/>
      <c r="U78" s="36"/>
      <c r="V78" s="25"/>
      <c r="W78" s="25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</row>
    <row r="79" spans="1:35" s="1" customFormat="1">
      <c r="A79" s="52" t="s">
        <v>103</v>
      </c>
      <c r="B79" s="11"/>
      <c r="I79" s="26"/>
      <c r="J79" s="26"/>
      <c r="K79" s="26"/>
      <c r="L79" s="26"/>
      <c r="M79" s="25"/>
      <c r="N79" s="54"/>
      <c r="O79" s="25"/>
      <c r="P79" s="25"/>
      <c r="Q79" s="25"/>
      <c r="R79" s="36"/>
      <c r="S79" s="36"/>
      <c r="T79" s="36"/>
      <c r="U79" s="36"/>
      <c r="V79" s="25"/>
      <c r="W79" s="25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</row>
    <row r="80" spans="1:35" s="1" customFormat="1">
      <c r="A80" s="52" t="s">
        <v>104</v>
      </c>
      <c r="B80" s="11"/>
      <c r="I80" s="26"/>
      <c r="J80" s="26"/>
      <c r="K80" s="26"/>
      <c r="L80" s="26"/>
      <c r="M80" s="25"/>
      <c r="N80" s="54"/>
      <c r="O80" s="25"/>
      <c r="P80" s="25"/>
      <c r="Q80" s="25"/>
      <c r="R80" s="36"/>
      <c r="S80" s="36"/>
      <c r="T80" s="36"/>
      <c r="U80" s="36"/>
      <c r="V80" s="25"/>
      <c r="W80" s="25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</row>
    <row r="81" spans="1:35" s="1" customFormat="1">
      <c r="A81" s="52" t="s">
        <v>105</v>
      </c>
      <c r="B81" s="11"/>
      <c r="I81" s="26"/>
      <c r="J81" s="26"/>
      <c r="K81" s="26"/>
      <c r="L81" s="26"/>
      <c r="M81" s="25"/>
      <c r="N81" s="54"/>
      <c r="O81" s="25"/>
      <c r="P81" s="25"/>
      <c r="Q81" s="25"/>
      <c r="R81" s="36"/>
      <c r="S81" s="36"/>
      <c r="T81" s="36"/>
      <c r="U81" s="36"/>
      <c r="V81" s="25"/>
      <c r="W81" s="25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</row>
    <row r="82" spans="1:35" s="1" customFormat="1">
      <c r="A82" s="52" t="s">
        <v>106</v>
      </c>
      <c r="I82" s="26"/>
      <c r="J82" s="26"/>
      <c r="K82" s="26"/>
      <c r="L82" s="26"/>
      <c r="M82" s="25"/>
      <c r="N82" s="54"/>
      <c r="O82" s="25"/>
      <c r="P82" s="25"/>
      <c r="Q82" s="25"/>
      <c r="R82" s="36"/>
      <c r="S82" s="36"/>
      <c r="T82" s="36"/>
      <c r="U82" s="36"/>
      <c r="V82" s="25"/>
      <c r="W82" s="25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</row>
    <row r="83" spans="1:35" s="1" customFormat="1">
      <c r="A83" s="52" t="s">
        <v>107</v>
      </c>
      <c r="I83" s="26"/>
      <c r="J83" s="26"/>
      <c r="K83" s="26"/>
      <c r="L83" s="26"/>
      <c r="M83" s="25"/>
      <c r="N83" s="54"/>
      <c r="O83" s="25"/>
      <c r="P83" s="25"/>
      <c r="Q83" s="25"/>
      <c r="R83" s="36"/>
      <c r="S83" s="36"/>
      <c r="T83" s="36"/>
      <c r="U83" s="36"/>
      <c r="V83" s="25"/>
      <c r="W83" s="25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</row>
    <row r="84" spans="1:35">
      <c r="A84" s="52" t="s">
        <v>108</v>
      </c>
    </row>
  </sheetData>
  <sheetProtection selectLockedCells="1"/>
  <mergeCells count="65">
    <mergeCell ref="G10:I10"/>
    <mergeCell ref="L28:M28"/>
    <mergeCell ref="C9:D9"/>
    <mergeCell ref="B14:C14"/>
    <mergeCell ref="B15:C15"/>
    <mergeCell ref="B16:C16"/>
    <mergeCell ref="G9:I9"/>
    <mergeCell ref="A12:D12"/>
    <mergeCell ref="E12:I12"/>
    <mergeCell ref="A17:D17"/>
    <mergeCell ref="C28:C29"/>
    <mergeCell ref="C10:D10"/>
    <mergeCell ref="A24:B24"/>
    <mergeCell ref="A25:B25"/>
    <mergeCell ref="A1:I1"/>
    <mergeCell ref="C8:D8"/>
    <mergeCell ref="A5:I5"/>
    <mergeCell ref="A4:I4"/>
    <mergeCell ref="A3:I3"/>
    <mergeCell ref="A2:I2"/>
    <mergeCell ref="G8:I8"/>
    <mergeCell ref="A42:B42"/>
    <mergeCell ref="A43:B43"/>
    <mergeCell ref="A44:B44"/>
    <mergeCell ref="A45:B45"/>
    <mergeCell ref="A46:B46"/>
    <mergeCell ref="A40:B40"/>
    <mergeCell ref="A41:B41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U28:V28"/>
    <mergeCell ref="A22:B22"/>
    <mergeCell ref="E22:G22"/>
    <mergeCell ref="Y28:AC28"/>
    <mergeCell ref="AD28:AH28"/>
    <mergeCell ref="A28:B29"/>
    <mergeCell ref="H22:I24"/>
    <mergeCell ref="J27:K27"/>
    <mergeCell ref="A23:B23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3:I63"/>
    <mergeCell ref="A64:I64"/>
    <mergeCell ref="A65:I65"/>
    <mergeCell ref="A57:B57"/>
    <mergeCell ref="A58:B58"/>
    <mergeCell ref="A59:B59"/>
    <mergeCell ref="A60:B60"/>
    <mergeCell ref="A61:B61"/>
  </mergeCells>
  <conditionalFormatting sqref="C22:C25">
    <cfRule type="containsText" dxfId="5" priority="38" operator="containsText" text="Yes">
      <formula>NOT(ISERROR(SEARCH("Yes",C22)))</formula>
    </cfRule>
  </conditionalFormatting>
  <conditionalFormatting sqref="F18:L18">
    <cfRule type="cellIs" dxfId="4" priority="36" operator="greaterThan">
      <formula>0</formula>
    </cfRule>
  </conditionalFormatting>
  <conditionalFormatting sqref="E30:G30">
    <cfRule type="expression" dxfId="3" priority="4">
      <formula>$E30="No"</formula>
    </cfRule>
  </conditionalFormatting>
  <conditionalFormatting sqref="E31:G61">
    <cfRule type="expression" dxfId="2" priority="3">
      <formula>$E31="No"</formula>
    </cfRule>
  </conditionalFormatting>
  <conditionalFormatting sqref="H22:K25">
    <cfRule type="containsText" dxfId="1" priority="2" operator="containsText" text="24-hour">
      <formula>NOT(ISERROR(SEARCH("24-hour",H22)))</formula>
    </cfRule>
  </conditionalFormatting>
  <conditionalFormatting sqref="A63:I65">
    <cfRule type="expression" dxfId="0" priority="1">
      <formula>$H$22="24-hour Public Notice required.  See below."</formula>
    </cfRule>
  </conditionalFormatting>
  <dataValidations disablePrompts="1" count="5">
    <dataValidation type="whole" allowBlank="1" showInputMessage="1" showErrorMessage="1" errorTitle="Need Proper Year Entry" error="The year must be a four (4) digit value.  Please follow the pattern &quot;20XX&quot;.  _x000a__x000a_There must only be numbers, and no spaces included." sqref="B14:C14" xr:uid="{00000000-0002-0000-0000-000000000000}">
      <formula1>1000</formula1>
      <formula2>10000</formula2>
    </dataValidation>
    <dataValidation type="list" allowBlank="1" showInputMessage="1" showErrorMessage="1" sqref="C30:C61" xr:uid="{FF7A6F3A-718B-4D36-A861-46154C3C43E6}">
      <formula1>$O$30:$O$33</formula1>
    </dataValidation>
    <dataValidation type="list" allowBlank="1" showInputMessage="1" showErrorMessage="1" sqref="B15:C15" xr:uid="{ACD9D9A7-E3AE-41CB-AB47-5EF32BDDC2AE}">
      <formula1>$L$30:$L$33</formula1>
    </dataValidation>
    <dataValidation type="list" allowBlank="1" showInputMessage="1" showErrorMessage="1" sqref="E30:E61" xr:uid="{F1415A9F-601B-463A-9359-C16819436F70}">
      <formula1>$U$30:$U$31</formula1>
    </dataValidation>
    <dataValidation type="list" allowBlank="1" showInputMessage="1" showErrorMessage="1" sqref="D30:D61" xr:uid="{52070F9A-49BD-425C-B32F-4E1E0CD8364E}">
      <formula1>$W$30:$W$32</formula1>
    </dataValidation>
  </dataValidations>
  <pageMargins left="0.25" right="0.25" top="1" bottom="1" header="0.5" footer="0.5"/>
  <pageSetup scale="87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2024-03-25T20:04:14+00:00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  <e3f09c3df709400db2417a7161762d62 xmlns="c44e581b-2b1c-4e8e-8b6a-6ee5358573d8">
      <Terms xmlns="http://schemas.microsoft.com/office/infopath/2007/PartnerControls"/>
    </e3f09c3df709400db2417a7161762d62>
  </documentManagement>
</p:properties>
</file>

<file path=customXml/item2.xml><?xml version="1.0" encoding="utf-8"?>
<?mso-contentType ?>
<SharedContentType xmlns="Microsoft.SharePoint.Taxonomy.ContentTypeSync" SourceId="29f62856-1543-49d4-a736-4569d363f533" ContentTypeId="0x0101" PreviousValue="false" LastSyncTimeStamp="2016-08-25T00:16:07.24Z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42D8F15AD26428595C030749CB3B3" ma:contentTypeVersion="15" ma:contentTypeDescription="Create a new document." ma:contentTypeScope="" ma:versionID="ac8c6c9b6877595b67323c1302e8b6e1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c44e581b-2b1c-4e8e-8b6a-6ee5358573d8" xmlns:ns6="5a498c76-8b3f-4260-a564-2b3c7ef12414" targetNamespace="http://schemas.microsoft.com/office/2006/metadata/properties" ma:root="true" ma:fieldsID="bf410bf1f40b0e29099d700a6ec24e99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44e581b-2b1c-4e8e-8b6a-6ee5358573d8"/>
    <xsd:import namespace="5a498c76-8b3f-4260-a564-2b3c7ef12414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e3f09c3df709400db2417a7161762d62" minOccurs="0"/>
                <xsd:element ref="ns6:MediaServiceMetadata" minOccurs="0"/>
                <xsd:element ref="ns6:MediaServiceFastMetadata" minOccurs="0"/>
                <xsd:element ref="ns6:MediaServiceObjectDetectorVersions" minOccurs="0"/>
                <xsd:element ref="ns6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3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8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9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10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11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15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7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8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20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22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24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hidden="true" ma:list="{a31857b8-5eac-443d-832c-b2dd14d0a263}" ma:internalName="TaxCatchAllLabel" ma:readOnly="true" ma:showField="CatchAllDataLabel" ma:web="c44e581b-2b1c-4e8e-8b6a-6ee535857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7" nillable="true" ma:displayName="Taxonomy Catch All Column" ma:hidden="true" ma:list="{a31857b8-5eac-443d-832c-b2dd14d0a263}" ma:internalName="TaxCatchAll" ma:showField="CatchAllData" ma:web="c44e581b-2b1c-4e8e-8b6a-6ee535857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2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9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21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e581b-2b1c-4e8e-8b6a-6ee5358573d8" elementFormDefault="qualified">
    <xsd:import namespace="http://schemas.microsoft.com/office/2006/documentManagement/types"/>
    <xsd:import namespace="http://schemas.microsoft.com/office/infopath/2007/PartnerControls"/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98c76-8b3f-4260-a564-2b3c7ef12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C4047F-5565-4EA6-931C-AAA7143497E6}"/>
</file>

<file path=customXml/itemProps2.xml><?xml version="1.0" encoding="utf-8"?>
<ds:datastoreItem xmlns:ds="http://schemas.openxmlformats.org/officeDocument/2006/customXml" ds:itemID="{7ED66E86-0179-47EB-A51A-C76F9ED52F88}"/>
</file>

<file path=customXml/itemProps3.xml><?xml version="1.0" encoding="utf-8"?>
<ds:datastoreItem xmlns:ds="http://schemas.openxmlformats.org/officeDocument/2006/customXml" ds:itemID="{89393EF1-F1D4-4875-926C-D4B83FBA1BA9}"/>
</file>

<file path=customXml/itemProps4.xml><?xml version="1.0" encoding="utf-8"?>
<ds:datastoreItem xmlns:ds="http://schemas.openxmlformats.org/officeDocument/2006/customXml" ds:itemID="{9CEC21C8-DDF4-48E4-B6D2-BB91CB4F53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BOPU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RKAILEY</dc:creator>
  <cp:keywords/>
  <dc:description/>
  <cp:lastModifiedBy/>
  <cp:revision/>
  <dcterms:created xsi:type="dcterms:W3CDTF">2002-10-01T13:26:35Z</dcterms:created>
  <dcterms:modified xsi:type="dcterms:W3CDTF">2024-07-17T21:01:31Z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0x01010076B42D8F15AD26428595C030749CB3B3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PA Subject">
    <vt:lpwstr/>
  </property>
</Properties>
</file>